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FORMAÇÃO DE PREÇOS" state="visible" r:id="rId4"/>
    <sheet sheetId="2" name="INSTRUÇÕES" state="visible" r:id="rId5"/>
  </sheets>
  <definedNames>
    <definedName name="QUANTIDADE">'FORMAÇÃO DE PREÇOS'!$C$11</definedName>
    <definedName name="CRITERIO">'FORMAÇÃO DE PREÇOS'!$C$12</definedName>
    <definedName name="VALOR_ESTIMADO">'FORMAÇÃO DE PREÇOS'!$C$13</definedName>
    <definedName name="PRECO_MAXIMO">'FORMAÇÃO DE PREÇOS'!$C$14</definedName>
    <definedName name="CASAS_DECIMAIS">'FORMAÇÃO DE PREÇOS'!$C$16</definedName>
    <definedName name="CASAS_EXIBICAO">'FORMAÇÃO DE PREÇOS'!$C$17</definedName>
    <definedName name="CUSTO_MERCADORIA">'FORMAÇÃO DE PREÇOS'!$C$21</definedName>
    <definedName name="FORMA_MERCADORIA">'FORMAÇÃO DE PREÇOS'!$D$21</definedName>
    <definedName name="CUSTO_FRETE">'FORMAÇÃO DE PREÇOS'!$C$22</definedName>
    <definedName name="FORMA_FRETE">'FORMAÇÃO DE PREÇOS'!$D$22</definedName>
    <definedName name="CUSTO_SEGURO">'FORMAÇÃO DE PREÇOS'!$C$23</definedName>
    <definedName name="FORMA_SEGURO">'FORMAÇÃO DE PREÇOS'!$D$23</definedName>
    <definedName name="CUSTO_EMBALAGEM">'FORMAÇÃO DE PREÇOS'!$C$24</definedName>
    <definedName name="FORMA_EMBALAGEM">'FORMAÇÃO DE PREÇOS'!$D$24</definedName>
    <definedName name="CUSTO_DESCARGA">'FORMAÇÃO DE PREÇOS'!$C$25</definedName>
    <definedName name="FORMA_DESCARGA">'FORMAÇÃO DE PREÇOS'!$D$25</definedName>
    <definedName name="CUSTO_ARMAZENAGEM">'FORMAÇÃO DE PREÇOS'!$C$26</definedName>
    <definedName name="FORMA_ARMAZENAGEM">'FORMAÇÃO DE PREÇOS'!$D$26</definedName>
    <definedName name="CUSTO_CUSTO_FINANCEIRO">'FORMAÇÃO DE PREÇOS'!$C$27</definedName>
    <definedName name="FORMA_CUSTO_FINANCEIRO">'FORMAÇÃO DE PREÇOS'!$D$27</definedName>
    <definedName name="CUSTO_GARANTIAS">'FORMAÇÃO DE PREÇOS'!$C$28</definedName>
    <definedName name="FORMA_GARANTIAS">'FORMAÇÃO DE PREÇOS'!$D$28</definedName>
    <definedName name="CUSTO_SUBSTITUICAO_PERDAS">'FORMAÇÃO DE PREÇOS'!$C$29</definedName>
    <definedName name="FORMA_SUBSTITUICAO_PERDAS">'FORMAÇÃO DE PREÇOS'!$D$29</definedName>
    <definedName name="CUSTO_COMISSAO_ABSOLUTA">'FORMAÇÃO DE PREÇOS'!$C$30</definedName>
    <definedName name="FORMA_COMISSAO_ABSOLUTA">'FORMAÇÃO DE PREÇOS'!$D$30</definedName>
    <definedName name="CUSTO_OUTROS">'FORMAÇÃO DE PREÇOS'!$C$31</definedName>
    <definedName name="FORMA_OUTROS">'FORMAÇÃO DE PREÇOS'!$D$31</definedName>
    <definedName name="CUSTO_ADICIONAL_1">'FORMAÇÃO DE PREÇOS'!$C$32</definedName>
    <definedName name="FORMA_ADICIONAL_1">'FORMAÇÃO DE PREÇOS'!$D$32</definedName>
    <definedName name="CUSTO_ADICIONAL_2">'FORMAÇÃO DE PREÇOS'!$C$33</definedName>
    <definedName name="FORMA_ADICIONAL_2">'FORMAÇÃO DE PREÇOS'!$D$33</definedName>
    <definedName name="CUSTO_ADICIONAL_3">'FORMAÇÃO DE PREÇOS'!$C$34</definedName>
    <definedName name="FORMA_ADICIONAL_3">'FORMAÇÃO DE PREÇOS'!$D$34</definedName>
    <definedName name="CUSTO_ADICIONAL_4">'FORMAÇÃO DE PREÇOS'!$C$35</definedName>
    <definedName name="FORMA_ADICIONAL_4">'FORMAÇÃO DE PREÇOS'!$D$35</definedName>
    <definedName name="CUSTO_ADICIONAL_5">'FORMAÇÃO DE PREÇOS'!$C$36</definedName>
    <definedName name="FORMA_ADICIONAL_5">'FORMAÇÃO DE PREÇOS'!$D$36</definedName>
    <definedName name="CUSTO_UNITARIO">'FORMAÇÃO DE PREÇOS'!$C$38</definedName>
    <definedName name="CUSTO_TOTAL">'FORMAÇÃO DE PREÇOS'!$C$39</definedName>
    <definedName name="PERC_TRIBUTOS">'FORMAÇÃO DE PREÇOS'!$C$44</definedName>
    <definedName name="PERC_COMISSAO_PERCENTUAL">'FORMAÇÃO DE PREÇOS'!$C$45</definedName>
    <definedName name="PERC_OUTRAS_DESPESAS">'FORMAÇÃO DE PREÇOS'!$C$46</definedName>
    <definedName name="PERC_PERCENTUAL_ADICIONAL_1">'FORMAÇÃO DE PREÇOS'!$C$47</definedName>
    <definedName name="PERC_PERCENTUAL_ADICIONAL_2">'FORMAÇÃO DE PREÇOS'!$C$48</definedName>
    <definedName name="PERC_PERCENTUAL_ADICIONAL_3">'FORMAÇÃO DE PREÇOS'!$C$49</definedName>
    <definedName name="PERC_RECEITA">'FORMAÇÃO DE PREÇOS'!$C$50</definedName>
    <definedName name="AVISO_COMISSAO">'FORMAÇÃO DE PREÇOS'!$C$37</definedName>
    <definedName name="MARGEM_MIN">'FORMAÇÃO DE PREÇOS'!$C$53</definedName>
    <definedName name="MARGEM_MIN_FRACAO">'FORMAÇÃO DE PREÇOS'!$E$53</definedName>
    <definedName name="MARGEM_ALVO">'FORMAÇÃO DE PREÇOS'!$C$54</definedName>
    <definedName name="MARGEM_ALVO_FRACAO">'FORMAÇÃO DE PREÇOS'!$E$54</definedName>
    <definedName name="ERRO_MARGENS">'FORMAÇÃO DE PREÇOS'!$C$55</definedName>
    <definedName name="PRECO_EQUILIBRIO">'FORMAÇÃO DE PREÇOS'!$C$62</definedName>
    <definedName name="EQUILIBRIO_TOTAL">'FORMAÇÃO DE PREÇOS'!$C$63</definedName>
    <definedName name="PRECO_MINIMO">'FORMAÇÃO DE PREÇOS'!$C$64</definedName>
    <definedName name="MINIMO_TOTAL">'FORMAÇÃO DE PREÇOS'!$C$65</definedName>
    <definedName name="PRECO_ALVO">'FORMAÇÃO DE PREÇOS'!$C$66</definedName>
    <definedName name="ALVO_TOTAL">'FORMAÇÃO DE PREÇOS'!$C$67</definedName>
    <definedName name="MARGEM_ALVO_UNIDADE">'FORMAÇÃO DE PREÇOS'!$C$68</definedName>
    <definedName name="MARGEM_ALVO_TOTAL">'FORMAÇÃO DE PREÇOS'!$C$69</definedName>
    <definedName name="MINIMO_PARA_LIMITE">'FORMAÇÃO DE PREÇOS'!$C$73</definedName>
    <definedName name="LIMITE_LANCE">'FORMAÇÃO DE PREÇOS'!$C$74</definedName>
    <definedName name="LIMITE_SITUACAO">'FORMAÇÃO DE PREÇOS'!$C$75</definedName>
    <definedName name="LIMITE_ALERTA_CASAS">'FORMAÇÃO DE PREÇOS'!$C$76</definedName>
    <definedName name="LIMITE_PODE_APROVAR">'FORMAÇÃO DE PREÇOS'!$C$77</definedName>
    <definedName name="LIMITE_APROVADO">'FORMAÇÃO DE PREÇOS'!$C$78</definedName>
    <definedName name="APROVACAO_SITUACAO">'FORMAÇÃO DE PREÇOS'!$C$79</definedName>
    <definedName name="VALOR_BASE">'FORMAÇÃO DE PREÇOS'!$C$83</definedName>
    <definedName name="DESCONTO_ALVO">'FORMAÇÃO DE PREÇOS'!$C$84</definedName>
    <definedName name="DESCONTO_LIMITE">'FORMAÇÃO DE PREÇOS'!$C$85</definedName>
    <definedName name="COMP_ESTIMADO_MINIMO">'FORMAÇÃO DE PREÇOS'!$C$88</definedName>
    <definedName name="COMP_ESTIMADO_ALVO">'FORMAÇÃO DE PREÇOS'!$C$89</definedName>
    <definedName name="COMP_ESTIMADO_LIMITE">'FORMAÇÃO DE PREÇOS'!$C$90</definedName>
    <definedName name="COMP_MAXIMO_MINIMO">'FORMAÇÃO DE PREÇOS'!$C$91</definedName>
    <definedName name="COMP_MAXIMO_ALVO">'FORMAÇÃO DE PREÇOS'!$C$92</definedName>
    <definedName name="COMP_MAXIMO_LIMITE">'FORMAÇÃO DE PREÇOS'!$C$93</definedName>
    <definedName name="PRECO_SIMULADO">'FORMAÇÃO DE PREÇOS'!$C$96</definedName>
    <definedName name="SIM_RECEITA">'FORMAÇÃO DE PREÇOS'!$C$97</definedName>
    <definedName name="SIM_DESPESAS">'FORMAÇÃO DE PREÇOS'!$C$98</definedName>
    <definedName name="SIM_CUSTO">'FORMAÇÃO DE PREÇOS'!$C$99</definedName>
    <definedName name="SIM_RESULTADO_UNIDADE">'FORMAÇÃO DE PREÇOS'!$C$100</definedName>
    <definedName name="SIM_RESULTADO_TOTAL">'FORMAÇÃO DE PREÇOS'!$C$101</definedName>
    <definedName name="SIM_MARGEM">'FORMAÇÃO DE PREÇOS'!$C$102</definedName>
    <definedName name="SIM_POSICAO">'FORMAÇÃO DE PREÇOS'!$C$103</definedName>
    <definedName name="_xlnm.Print_Area" localSheetId="0">'FORMAÇÃO DE PREÇOS'!$A1:$F105</definedName>
  </definedNames>
  <calcPr calcId="171027" fullCalcOnLoad="1"/>
</workbook>
</file>

<file path=xl/sharedStrings.xml><?xml version="1.0" encoding="utf-8"?>
<sst xmlns="http://schemas.openxmlformats.org/spreadsheetml/2006/main" count="244" uniqueCount="136">
  <si>
    <t>PLANILHA MESTRE DE FORMAÇÃO DE PREÇOS</t>
  </si>
  <si>
    <t>Quanto realmente custa colocar o produto nas mãos do órgão nas condições previstas no edital?</t>
  </si>
  <si>
    <t>Preencha só as células marcadas com "✎ ENTRADA" na coluna A (fundo claro e borda tracejada). As linhas "= CÁLCULO" contêm fórmulas. Nenhuma alíquota, margem, custo ou preço vem preenchido.</t>
  </si>
  <si>
    <t>BLOCO 1 — DADOS DA LICITAÇÃO</t>
  </si>
  <si>
    <t>✎ ENTRADA</t>
  </si>
  <si>
    <t>Órgão</t>
  </si>
  <si>
    <t>Número do processo</t>
  </si>
  <si>
    <t>Item/lote</t>
  </si>
  <si>
    <t>Produto</t>
  </si>
  <si>
    <t>Unidade de fornecimento</t>
  </si>
  <si>
    <t>Quantidade</t>
  </si>
  <si>
    <t>Critério</t>
  </si>
  <si>
    <t>Selecione a regra prevista no edital. No maior desconto, a disputa é expressa em percentual, mas o limite econômico da empresa continua sendo formado em valores monetários.</t>
  </si>
  <si>
    <t>Valor estimado unitário</t>
  </si>
  <si>
    <t>Preço máximo aceitável unitário</t>
  </si>
  <si>
    <t>Observação sobre orçamento sigiloso</t>
  </si>
  <si>
    <t>A ausência de valor divulgado não elimina a necessidade de formar o preço com base nos custos e nas condições reais da sua empresa.</t>
  </si>
  <si>
    <t>Casas decimais permitidas</t>
  </si>
  <si>
    <t>Utilize a quantidade de casas decimais admitida pelo edital ou pela plataforma para a apresentação do lance.</t>
  </si>
  <si>
    <t>= CÁLCULO</t>
  </si>
  <si>
    <t>Casas decimais usadas na exibição</t>
  </si>
  <si>
    <t>Sem informação, a exibição usa 2 casas. O cálculo sempre usa precisão total.</t>
  </si>
  <si>
    <t>BLOCO 2 — CUSTOS ABSOLUTOS</t>
  </si>
  <si>
    <t>Custo</t>
  </si>
  <si>
    <t>Valor informado (R$)</t>
  </si>
  <si>
    <t>Forma</t>
  </si>
  <si>
    <t>R$ por unidade</t>
  </si>
  <si>
    <t>Situação / ajuda</t>
  </si>
  <si>
    <t>MERCADORIA</t>
  </si>
  <si>
    <t>R$ POR UNIDADE</t>
  </si>
  <si>
    <t>FRETE</t>
  </si>
  <si>
    <t>SEGURO</t>
  </si>
  <si>
    <t>EMBALAGEM</t>
  </si>
  <si>
    <t>DESCARGA</t>
  </si>
  <si>
    <t>ARMAZENAGEM</t>
  </si>
  <si>
    <t>CUSTO FINANCEIRO</t>
  </si>
  <si>
    <t>GARANTIAS</t>
  </si>
  <si>
    <t>SUBSTITUIÇÃO / PERDAS</t>
  </si>
  <si>
    <t>COMISSÃO (VALOR ABSOLUTO)</t>
  </si>
  <si>
    <t>OUTROS CUSTOS ABSOLUTOS</t>
  </si>
  <si>
    <t>Comissão em duplicidade?</t>
  </si>
  <si>
    <t>CUSTO ABSOLUTO UNITÁRIO</t>
  </si>
  <si>
    <t>Soma dos custos convertidos para R$ por unidade.</t>
  </si>
  <si>
    <t>CUSTO ABSOLUTO TOTAL</t>
  </si>
  <si>
    <t>BLOCO 3 — PERCENTUAIS SOBRE A RECEITA</t>
  </si>
  <si>
    <t>Não existe uma alíquota tributária padrão segura para esta ferramenta. Utilize a realidade fiscal da sua empresa e da operação. Em caso de dúvida, valide com sua contabilidade antes da disputa.</t>
  </si>
  <si>
    <t>Despesa</t>
  </si>
  <si>
    <t>% sobre a receita</t>
  </si>
  <si>
    <t>Unidade</t>
  </si>
  <si>
    <t>Leitura</t>
  </si>
  <si>
    <t>TRIBUTOS SOBRE A RECEITA</t>
  </si>
  <si>
    <t>% da receita</t>
  </si>
  <si>
    <t>COMISSÃO PERCENTUAL</t>
  </si>
  <si>
    <t>OUTRAS DESPESAS PERCENTUAIS</t>
  </si>
  <si>
    <t>TOTAL DOS PERCENTUAIS SOBRE A RECEITA</t>
  </si>
  <si>
    <t>Soma das despesas calculadas sobre a receita de venda.</t>
  </si>
  <si>
    <t>MARGENS SOBRE A RECEITA</t>
  </si>
  <si>
    <t>Margem é o resultado desejado em relação à receita de venda. Não é o mesmo que acrescentar um percentual sobre o custo.</t>
  </si>
  <si>
    <t>MARGEM MÍNIMA SOBRE A RECEITA</t>
  </si>
  <si>
    <t>MARGEM-ALVO SOBRE A RECEITA</t>
  </si>
  <si>
    <t>Consistência das margens</t>
  </si>
  <si>
    <t>BLOCO 4 — RESULTADO</t>
  </si>
  <si>
    <t>Resultado</t>
  </si>
  <si>
    <t>Valor calculado (precisão total)</t>
  </si>
  <si>
    <t>Exibido com as casas permitidas</t>
  </si>
  <si>
    <t>Situação</t>
  </si>
  <si>
    <t>PREÇO DE EQUILÍBRIO UNITÁRIO</t>
  </si>
  <si>
    <t>Coluna E: arredondamento comum nas casas permitidas.</t>
  </si>
  <si>
    <t>PREÇO DE EQUILÍBRIO TOTAL</t>
  </si>
  <si>
    <t>PREÇO MÍNIMO UNITÁRIO</t>
  </si>
  <si>
    <t>Coluna C: preço mínimo econômico exato. Coluna E: PREÇO MÍNIMO OPERACIONAL, arredondado para cima nas casas permitidas.</t>
  </si>
  <si>
    <t>PREÇO MÍNIMO TOTAL</t>
  </si>
  <si>
    <t>PREÇO-ALVO UNITÁRIO</t>
  </si>
  <si>
    <t>PREÇO-ALVO TOTAL</t>
  </si>
  <si>
    <t>MARGEM-ALVO POR UNIDADE</t>
  </si>
  <si>
    <t>Preço-alvo × margem-alvo sobre a receita.</t>
  </si>
  <si>
    <t>MARGEM-ALVO TOTAL</t>
  </si>
  <si>
    <t>LIMITE DE LANCE APROVADO</t>
  </si>
  <si>
    <t>O menor preço que a empresa decidiu aceitar naquela disputa, calculado e aprovado antes da sessão. Quando esse limite é atingido, a disputa termina para você.</t>
  </si>
  <si>
    <t>PREÇO MÍNIMO OPERACIONAL</t>
  </si>
  <si>
    <t>Menor valor representável nas casas decimais permitidas que não fica abaixo do preço mínimo econômico exato. Para usá-lo como limite, digite este valor no campo abaixo: a planilha não preenche o limite por você.</t>
  </si>
  <si>
    <t>Decisão da empresa, tomada antes da sessão.</t>
  </si>
  <si>
    <t>Situação do limite</t>
  </si>
  <si>
    <t>Casas decimais do limite</t>
  </si>
  <si>
    <t>O limite pode ser aprovado?</t>
  </si>
  <si>
    <t>Só é possível aprovar um limite igual ou acima do preço mínimo calculado.</t>
  </si>
  <si>
    <t>Aprovação do limite (digite SIM)</t>
  </si>
  <si>
    <t>Decisão humana: marque SIM somente depois de conferir e aprovar o limite antes da sessão.</t>
  </si>
  <si>
    <t>Situação da aprovação</t>
  </si>
  <si>
    <t>MAIOR DESCONTO</t>
  </si>
  <si>
    <t>Preencha quando o critério for maior desconto. Desconto = 1 − preço ÷ valor-base. Os preços em R$ continuam valendo.</t>
  </si>
  <si>
    <t>VALOR-BASE / PREÇO DE REFERÊNCIA PARA APLICAÇÃO DO DESCONTO</t>
  </si>
  <si>
    <t>DESCONTO CORRESPONDENTE AO PREÇO-ALVO</t>
  </si>
  <si>
    <t>DESCONTO MÁXIMO CORRESPONDENTE AO LIMITE APROVADO</t>
  </si>
  <si>
    <t>Exibido arredondado para baixo: não ofereça desconto maior que o exibido.</t>
  </si>
  <si>
    <t>COMPARAÇÃO COM VALORES DA ADMINISTRAÇÃO</t>
  </si>
  <si>
    <t>Valor estimado × preço mínimo</t>
  </si>
  <si>
    <t>Valor estimado × preço-alvo</t>
  </si>
  <si>
    <t>Valor estimado × limite de lance</t>
  </si>
  <si>
    <t>Preço máximo × preço mínimo</t>
  </si>
  <si>
    <t>Preço máximo × preço-alvo</t>
  </si>
  <si>
    <t>Preço máximo × limite de lance</t>
  </si>
  <si>
    <t>SIMULAR PREÇO DE VENDA</t>
  </si>
  <si>
    <t>PREÇO SIMULADO</t>
  </si>
  <si>
    <t>Resultado = preço × (1 − percentuais) − custo absoluto. Margem efetiva = resultado ÷ preço.</t>
  </si>
  <si>
    <t>RECEITA UNITÁRIA</t>
  </si>
  <si>
    <t>DESPESAS PERCENTUAIS POR UNIDADE</t>
  </si>
  <si>
    <t>RESULTADO ECONÔMICO DESTA SIMULAÇÃO POR UNIDADE</t>
  </si>
  <si>
    <t>RESULTADO ECONÔMICO DESTA SIMULAÇÃO TOTAL</t>
  </si>
  <si>
    <t>MARGEM EFETIVA</t>
  </si>
  <si>
    <t>POSIÇÃO DO PREÇO SIMULADO</t>
  </si>
  <si>
    <t>Esta memória de cálculo reflete as premissas informadas pelo usuário. Alterações em custos, tributos, frete, estoque, prazo, condições comerciais ou demais premissas exigem nova análise.</t>
  </si>
  <si>
    <t>COMO USAR</t>
  </si>
  <si>
    <t>1. Preencha somente as células marcadas com "✎ ENTRADA" na coluna A: elas têm fundo claro e borda tracejada. As linhas "= CÁLCULO" contêm fórmulas e não devem ser digitadas.</t>
  </si>
  <si>
    <t>2. Nenhuma alíquota, margem, custo ou preço vem preenchido. Todos os valores econômicos são informados por você.</t>
  </si>
  <si>
    <t>3. Bloco 1 — Dados da licitação: valor estimado, preço máximo aceitável e orçamento sigiloso são informações diferentes. Registre cada uma no seu campo.</t>
  </si>
  <si>
    <t>4. Bloco 2 — Custos absolutos: para cada custo, escolha R$ POR UNIDADE ou R$ TOTAL DA OPERAÇÃO. Custos totais são divididos pela quantidade; sem quantidade, a planilha avisa em vez de dividir.</t>
  </si>
  <si>
    <t>5. Bloco 3 — Percentuais sobre a receita. Não existe uma alíquota tributária padrão segura para esta ferramenta. Utilize a realidade fiscal da sua empresa e da operação. Em caso de dúvida, valide com sua contabilidade antes da disputa.</t>
  </si>
  <si>
    <t>6. Margens: Margem é o resultado desejado em relação à receita de venda. Não é o mesmo que acrescentar um percentual sobre o custo. A margem-alvo deve ser igual ou maior que a margem mínima.</t>
  </si>
  <si>
    <t>FÓRMULAS</t>
  </si>
  <si>
    <t>Preço de equilíbrio = custo absoluto unitário ÷ (1 − percentuais sobre a receita)</t>
  </si>
  <si>
    <t>Preço mínimo = custo absoluto unitário ÷ (1 − percentuais − margem mínima)</t>
  </si>
  <si>
    <t>Preço-alvo = custo absoluto unitário ÷ (1 − percentuais − margem-alvo)</t>
  </si>
  <si>
    <t>Quando o denominador chega a zero ou fica negativo (percentuais somados à margem chegam a 100% ou mais), a planilha mostra uma explicação em vez de calcular.</t>
  </si>
  <si>
    <t>A planilha nunca preenche o limite. Ela mostra o PREÇO MÍNIMO OPERACIONAL (arredondado para cima nas casas permitidas); a decisão de usá-lo é sua.</t>
  </si>
  <si>
    <t>Se o limite ficar abaixo do preço mínimo calculado: 🚫 ABAIXO DO PREÇO MÍNIMO CALCULADO. Este valor não preserva a margem mínima informada. Revise custos, percentuais, margem mínima ou o limite de lance antes da sessão.</t>
  </si>
  <si>
    <t>Desconto = 1 − preço ÷ valor-base. Sem valor-base, não há desconto. O desconto máximo é exibido arredondado para baixo.</t>
  </si>
  <si>
    <t>ARREDONDAMENTO</t>
  </si>
  <si>
    <t>Todos os cálculos usam precisão total. Só a coluna "Exibido com as casas permitidas" arredonda. O PREÇO MÍNIMO OPERACIONAL é arredondado para cima e nunca fica abaixo do preço mínimo exato; equilíbrio, alvo e demais indicadores usam arredondamento comum.</t>
  </si>
  <si>
    <t>SIMULAÇÃO</t>
  </si>
  <si>
    <t>Resultado econômico desta simulação = preço × (1 − percentuais) − custo absoluto unitário. Margem efetiva = resultado ÷ preço.</t>
  </si>
  <si>
    <t>LINHAS ADICIONAIS</t>
  </si>
  <si>
    <t>A planilha tem 5 linhas adicionais de custo e 3 de percentual. Escreva o nome na coluna B. Não insira linhas no meio dos blocos: as fórmulas somam intervalos fixos.</t>
  </si>
  <si>
    <t>SOBRE ESTE ARQUIVO</t>
  </si>
  <si>
    <t>Arquivo sem macros, sem links externos e sem dados pessoais. Os valores digitados ficam apenas no seu computador.</t>
  </si>
  <si>
    <t>Material de apoio do livro Pregão Eletrônico Descomplicado — Central do Livro.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</si>
</sst>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
    <numFmt numFmtId="165" formatCode="&quot;R$&quot; #,##0.00####"/>
    <numFmt numFmtId="166" formatCode="0.00####&quot;%&quot;"/>
    <numFmt numFmtId="167" formatCode="0.00####%"/>
    <numFmt numFmtId="168" formatCode="&quot;R$&quot; #,##0.00##"/>
    <numFmt numFmtId="169" formatCode="0.00##&quot;%&quot;"/>
  </numFmts>
  <fonts count="12" x14ac:knownFonts="1">
    <font>
      <color theme="1"/>
      <family val="2"/>
      <scheme val="minor"/>
      <sz val="11"/>
      <name val="Calibri"/>
    </font>
    <font>
      <b/>
      <color rgb="FF1B2430"/>
      <sz val="16"/>
      <name val="Calibri"/>
    </font>
    <font>
      <i/>
      <color rgb="FF1B2430"/>
      <sz val="12"/>
      <name val="Calibri"/>
    </font>
    <font>
      <color rgb="FF4A5563"/>
      <sz val="10"/>
      <name val="Calibri"/>
    </font>
    <font>
      <b/>
      <color rgb="FFFFFFFF"/>
      <sz val="11"/>
      <name val="Calibri"/>
    </font>
    <font>
      <b/>
      <color rgb="FF7A5B00"/>
      <sz val="9"/>
      <name val="Calibri"/>
    </font>
    <font>
      <b/>
      <color rgb="FF1B2430"/>
      <sz val="11"/>
      <name val="Calibri"/>
    </font>
    <font>
      <color rgb="FF4A5563"/>
      <sz val="9"/>
      <name val="Calibri"/>
    </font>
    <font>
      <color rgb="FF1B2430"/>
      <sz val="11"/>
      <name val="Calibri"/>
    </font>
    <font>
      <b/>
      <color rgb="FF1B2430"/>
      <sz val="10"/>
      <name val="Calibri"/>
    </font>
    <font>
      <color rgb="FF1B2430"/>
      <sz val="10"/>
      <name val="Calibri"/>
    </font>
    <font>
      <i/>
      <color rgb="FF1B2430"/>
      <sz val="10"/>
      <name val="Calibri"/>
    </font>
  </fonts>
  <fills count="6">
    <fill>
      <patternFill patternType="none"/>
    </fill>
    <fill>
      <patternFill patternType="gray125"/>
    </fill>
    <fill>
      <patternFill patternType="solid">
        <fgColor rgb="FF1F3A5F"/>
      </patternFill>
    </fill>
    <fill>
      <patternFill patternType="solid">
        <fgColor rgb="FFFFF6DB"/>
      </patternFill>
    </fill>
    <fill>
      <patternFill patternType="solid">
        <fgColor rgb="FFF1F3F5"/>
      </patternFill>
    </fill>
    <fill>
      <patternFill patternType="solid">
        <fgColor rgb="FFFDF1E7"/>
      </patternFill>
    </fill>
  </fills>
  <borders count="5">
    <border>
      <left/>
      <right/>
      <top/>
      <bottom/>
      <diagonal/>
    </border>
    <border>
      <left style="dashed">
        <color rgb="FF7A5B00"/>
      </left>
      <right style="dashed">
        <color rgb="FF7A5B00"/>
      </right>
      <top style="dashed">
        <color rgb="FF7A5B00"/>
      </top>
      <bottom style="dashed">
        <color rgb="FF7A5B00"/>
      </bottom>
      <diagonal/>
    </border>
    <border>
      <left style="thin">
        <color rgb="FFB8BEC6"/>
      </left>
      <right style="thin">
        <color rgb="FFB8BEC6"/>
      </right>
      <top style="thin">
        <color rgb="FFB8BEC6"/>
      </top>
      <bottom style="thin">
        <color rgb="FFB8BEC6"/>
      </bottom>
      <diagonal/>
    </border>
    <border>
      <left/>
      <right/>
      <top/>
      <bottom style="thin">
        <color rgb="FF1B2430"/>
      </bottom>
      <diagonal/>
    </border>
    <border>
      <left/>
      <right/>
      <top/>
      <bottom style="medium">
        <color rgb="FF1F3A5F"/>
      </bottom>
      <diagonal/>
    </border>
  </borders>
  <cellStyleXfs count="1">
    <xf numFmtId="0" fontId="0" fillId="0" borderId="0"/>
  </cellStyleXfs>
  <cellXfs count="28">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top" wrapText="1"/>
    </xf>
    <xf numFmtId="0" fontId="4" fillId="2" borderId="0" xfId="0" applyFont="1" applyFill="1" applyAlignment="1">
      <alignment vertical="center"/>
    </xf>
    <xf numFmtId="0" fontId="5" fillId="0" borderId="0" xfId="0" applyFont="1" applyAlignment="1">
      <alignment vertical="center"/>
    </xf>
    <xf numFmtId="0" fontId="6" fillId="0" borderId="0" xfId="0" applyFont="1" applyAlignment="1">
      <alignment vertical="center" wrapText="1"/>
    </xf>
    <xf numFmtId="49" fontId="6" fillId="3" borderId="1" xfId="0" applyNumberFormat="1" applyFont="1" applyFill="1" applyBorder="1" applyAlignment="1" applyProtection="1">
      <alignment vertical="center"/>
      <protection locked="0"/>
    </xf>
    <xf numFmtId="164" fontId="6" fillId="3" borderId="1" xfId="0" applyNumberFormat="1" applyFont="1" applyFill="1" applyBorder="1" applyAlignment="1" applyProtection="1">
      <alignment vertical="center"/>
      <protection locked="0"/>
    </xf>
    <xf numFmtId="0" fontId="3" fillId="0" borderId="0" xfId="0" applyFont="1" applyAlignment="1">
      <alignment vertical="center" wrapText="1"/>
    </xf>
    <xf numFmtId="165" fontId="6" fillId="3" borderId="1" xfId="0" applyNumberFormat="1" applyFont="1" applyFill="1" applyBorder="1" applyAlignment="1" applyProtection="1">
      <alignment vertical="center"/>
      <protection locked="0"/>
    </xf>
    <xf numFmtId="1" fontId="6" fillId="3" borderId="1" xfId="0" applyNumberFormat="1" applyFont="1" applyFill="1" applyBorder="1" applyAlignment="1" applyProtection="1">
      <alignment vertical="center"/>
      <protection locked="0"/>
    </xf>
    <xf numFmtId="0" fontId="7" fillId="0" borderId="0" xfId="0" applyFont="1" applyAlignment="1">
      <alignment vertical="center"/>
    </xf>
    <xf numFmtId="0" fontId="8" fillId="0" borderId="0" xfId="0" applyFont="1" applyAlignment="1">
      <alignment vertical="center" wrapText="1"/>
    </xf>
    <xf numFmtId="1" fontId="8" fillId="4" borderId="2" xfId="0" applyNumberFormat="1" applyFont="1" applyFill="1" applyBorder="1" applyAlignment="1">
      <alignment vertical="center" wrapText="1"/>
    </xf>
    <xf numFmtId="0" fontId="9" fillId="0" borderId="3" xfId="0" applyFont="1" applyBorder="1" applyAlignment="1">
      <alignment vertical="bottom" wrapText="1"/>
    </xf>
    <xf numFmtId="165" fontId="8" fillId="4" borderId="2" xfId="0" applyNumberFormat="1" applyFont="1" applyFill="1" applyBorder="1" applyAlignment="1">
      <alignment vertical="center" wrapText="1"/>
    </xf>
    <xf numFmtId="0" fontId="8" fillId="4" borderId="2" xfId="0" applyFont="1" applyFill="1" applyBorder="1" applyAlignment="1">
      <alignment vertical="center" wrapText="1"/>
    </xf>
    <xf numFmtId="0" fontId="10" fillId="5" borderId="0" xfId="0" applyFont="1" applyFill="1" applyAlignment="1">
      <alignment vertical="top" wrapText="1"/>
    </xf>
    <xf numFmtId="166" fontId="6" fillId="3" borderId="1" xfId="0" applyNumberFormat="1" applyFont="1" applyFill="1" applyBorder="1" applyAlignment="1" applyProtection="1">
      <alignment vertical="center"/>
      <protection locked="0"/>
    </xf>
    <xf numFmtId="0" fontId="3" fillId="0" borderId="0" xfId="0" applyFont="1" applyAlignment="1">
      <alignment vertical="center"/>
    </xf>
    <xf numFmtId="166" fontId="8" fillId="4" borderId="2" xfId="0" applyNumberFormat="1" applyFont="1" applyFill="1" applyBorder="1" applyAlignment="1">
      <alignment vertical="center" wrapText="1"/>
    </xf>
    <xf numFmtId="167" fontId="8" fillId="4" borderId="2" xfId="0" applyNumberFormat="1" applyFont="1" applyFill="1" applyBorder="1" applyAlignment="1">
      <alignment vertical="center" wrapText="1"/>
    </xf>
    <xf numFmtId="0" fontId="6" fillId="0" borderId="4" xfId="0" applyFont="1" applyBorder="1" applyAlignment="1">
      <alignment vertical="center"/>
    </xf>
    <xf numFmtId="168" fontId="8" fillId="4" borderId="2" xfId="0" applyNumberFormat="1" applyFont="1" applyFill="1" applyBorder="1" applyAlignment="1">
      <alignment vertical="center" wrapText="1"/>
    </xf>
    <xf numFmtId="169" fontId="8" fillId="4" borderId="2" xfId="0" applyNumberFormat="1" applyFont="1" applyFill="1" applyBorder="1" applyAlignment="1">
      <alignment vertical="center" wrapText="1"/>
    </xf>
    <xf numFmtId="0" fontId="11" fillId="0" borderId="0" xfId="0" applyFont="1" applyAlignment="1">
      <alignment vertical="top" wrapText="1"/>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F105"/>
  <sheetViews>
    <sheetView workbookViewId="0" showGridLines="0"/>
  </sheetViews>
  <sheetFormatPr defaultRowHeight="15" outlineLevelRow="0" outlineLevelCol="0" x14ac:dyDescent="55"/>
  <cols>
    <col min="1" max="1" width="12" customWidth="1"/>
    <col min="2" max="2" width="44" customWidth="1"/>
    <col min="3" max="5" width="22" customWidth="1"/>
    <col min="6" max="6" width="62" customWidth="1"/>
  </cols>
  <sheetData>
    <row r="1" ht="18" customHeight="1" spans="2:6" x14ac:dyDescent="0.25">
      <c r="B1" s="1" t="s">
        <v>0</v>
      </c>
      <c r="C1" s="1"/>
      <c r="D1" s="1"/>
      <c r="E1" s="1"/>
      <c r="F1" s="1"/>
    </row>
    <row r="2" ht="18" customHeight="1" spans="2:6" x14ac:dyDescent="0.25">
      <c r="B2" s="2" t="s">
        <v>1</v>
      </c>
      <c r="C2" s="2"/>
      <c r="D2" s="2"/>
      <c r="E2" s="2"/>
      <c r="F2" s="2"/>
    </row>
    <row r="3" ht="30" customHeight="1" spans="2:6" x14ac:dyDescent="0.25">
      <c r="B3" s="3" t="s">
        <v>2</v>
      </c>
      <c r="C3" s="3"/>
      <c r="D3" s="3"/>
      <c r="E3" s="3"/>
      <c r="F3" s="3"/>
    </row>
    <row r="5" ht="18" customHeight="1" spans="2:6" x14ac:dyDescent="0.25">
      <c r="B5" s="4" t="s">
        <v>3</v>
      </c>
      <c r="C5" s="4"/>
      <c r="D5" s="4"/>
      <c r="E5" s="4"/>
      <c r="F5" s="4"/>
    </row>
    <row r="6" ht="18" customHeight="1" spans="1:3" x14ac:dyDescent="0.25">
      <c r="A6" s="5" t="s">
        <v>4</v>
      </c>
      <c r="B6" s="6" t="s">
        <v>5</v>
      </c>
      <c r="C6" s="7"/>
    </row>
    <row r="7" ht="18" customHeight="1" spans="1:3" x14ac:dyDescent="0.25">
      <c r="A7" s="5" t="s">
        <v>4</v>
      </c>
      <c r="B7" s="6" t="s">
        <v>6</v>
      </c>
      <c r="C7" s="7"/>
    </row>
    <row r="8" ht="18" customHeight="1" spans="1:3" x14ac:dyDescent="0.25">
      <c r="A8" s="5" t="s">
        <v>4</v>
      </c>
      <c r="B8" s="6" t="s">
        <v>7</v>
      </c>
      <c r="C8" s="7"/>
    </row>
    <row r="9" ht="18" customHeight="1" spans="1:3" x14ac:dyDescent="0.25">
      <c r="A9" s="5" t="s">
        <v>4</v>
      </c>
      <c r="B9" s="6" t="s">
        <v>8</v>
      </c>
      <c r="C9" s="7"/>
    </row>
    <row r="10" ht="18" customHeight="1" spans="1:3" x14ac:dyDescent="0.25">
      <c r="A10" s="5" t="s">
        <v>4</v>
      </c>
      <c r="B10" s="6" t="s">
        <v>9</v>
      </c>
      <c r="C10" s="7"/>
    </row>
    <row r="11" ht="18" customHeight="1" spans="1:6" x14ac:dyDescent="0.25">
      <c r="A11" s="5" t="s">
        <v>4</v>
      </c>
      <c r="B11" s="6" t="s">
        <v>10</v>
      </c>
      <c r="C11" s="8"/>
      <c r="F11" s="9" t="str">
        <f>IF(ISBLANK(QUANTIDADE),"Informe a quantidade total considerada nesta formação de preço. Ela é necessária para converter custos totais da operação em valor por unidade.",IF(IF(ISNUMBER(QUANTIDADE),QUANTIDADE&gt;0,FALSE),"Informe a quantidade total considerada nesta formação de preço. Ela é necessária para converter custos totais da operação em valor por unidade.","Informe uma quantidade maior que zero para converter custos totais em valor unitário."))</f>
        <v>Informe a quantidade total considerada nesta formação de preço. Ela é necessária para converter custos totais da operação em valor por unidade.</v>
      </c>
    </row>
    <row r="12" ht="45" customHeight="1" spans="1:6" x14ac:dyDescent="0.25">
      <c r="A12" s="5" t="s">
        <v>4</v>
      </c>
      <c r="B12" s="6" t="s">
        <v>11</v>
      </c>
      <c r="C12" s="7"/>
      <c r="F12" s="9" t="s">
        <v>12</v>
      </c>
    </row>
    <row r="13" ht="18" customHeight="1" spans="1:6" x14ac:dyDescent="0.25">
      <c r="A13" s="5" t="s">
        <v>4</v>
      </c>
      <c r="B13" s="6" t="s">
        <v>13</v>
      </c>
      <c r="C13" s="10"/>
      <c r="F13" s="9" t="str">
        <f>IF(ISBLANK(VALOR_ESTIMADO),"Informe somente se a Administração tiver divulgado essa referência. O valor estimado não substitui a formação de preço da empresa.",IF(IF(ISNUMBER(VALOR_ESTIMADO),VALOR_ESTIMADO&gt;0,FALSE),"Informe somente se a Administração tiver divulgado essa referência. O valor estimado não substitui a formação de preço da empresa.","Informe um número válido."))</f>
        <v>Informe somente se a Administração tiver divulgado essa referência. O valor estimado não substitui a formação de preço da empresa.</v>
      </c>
    </row>
    <row r="14" ht="18" customHeight="1" spans="1:6" x14ac:dyDescent="0.25">
      <c r="A14" s="5" t="s">
        <v>4</v>
      </c>
      <c r="B14" s="6" t="s">
        <v>14</v>
      </c>
      <c r="C14" s="10"/>
      <c r="F14" s="9" t="str">
        <f>IF(ISBLANK(PRECO_MAXIMO),"Informe somente quando houver teto de aceitabilidade definido para a contratação.",IF(IF(ISNUMBER(PRECO_MAXIMO),PRECO_MAXIMO&gt;0,FALSE),"Informe somente quando houver teto de aceitabilidade definido para a contratação.","Informe um número válido."))</f>
        <v>Informe somente quando houver teto de aceitabilidade definido para a contratação.</v>
      </c>
    </row>
    <row r="15" ht="30" customHeight="1" spans="1:6" x14ac:dyDescent="0.25">
      <c r="A15" s="5" t="s">
        <v>4</v>
      </c>
      <c r="B15" s="6" t="s">
        <v>15</v>
      </c>
      <c r="C15" s="7"/>
      <c r="F15" s="9" t="s">
        <v>16</v>
      </c>
    </row>
    <row r="16" ht="30" customHeight="1" spans="1:6" x14ac:dyDescent="0.25">
      <c r="A16" s="5" t="s">
        <v>4</v>
      </c>
      <c r="B16" s="6" t="s">
        <v>17</v>
      </c>
      <c r="C16" s="11"/>
      <c r="F16" s="9" t="s">
        <v>18</v>
      </c>
    </row>
    <row r="17" ht="30" customHeight="1" spans="1:6" x14ac:dyDescent="0.25">
      <c r="A17" s="12" t="s">
        <v>19</v>
      </c>
      <c r="B17" s="13" t="s">
        <v>20</v>
      </c>
      <c r="C17" s="14">
        <f>IF(OR(CASAS_DECIMAIS=3,CASAS_DECIMAIS="3"),3,IF(OR(CASAS_DECIMAIS=4,CASAS_DECIMAIS="4"),4,2))</f>
        <v>2</v>
      </c>
      <c r="F17" s="9" t="s">
        <v>21</v>
      </c>
    </row>
    <row r="19" ht="18" customHeight="1" spans="2:6" x14ac:dyDescent="0.25">
      <c r="B19" s="4" t="s">
        <v>22</v>
      </c>
      <c r="C19" s="4"/>
      <c r="D19" s="4"/>
      <c r="E19" s="4"/>
      <c r="F19" s="4"/>
    </row>
    <row r="20" ht="18" customHeight="1" spans="2:6" x14ac:dyDescent="0.25">
      <c r="B20" s="15" t="s">
        <v>23</v>
      </c>
      <c r="C20" s="15" t="s">
        <v>24</v>
      </c>
      <c r="D20" s="15" t="s">
        <v>25</v>
      </c>
      <c r="E20" s="15" t="s">
        <v>26</v>
      </c>
      <c r="F20" s="15" t="s">
        <v>27</v>
      </c>
    </row>
    <row r="21" ht="18" customHeight="1" spans="1:6" x14ac:dyDescent="0.25">
      <c r="A21" s="5" t="s">
        <v>4</v>
      </c>
      <c r="B21" s="6" t="s">
        <v>28</v>
      </c>
      <c r="C21" s="10"/>
      <c r="D21" s="7" t="s">
        <v>29</v>
      </c>
      <c r="E21" s="16" t="str">
        <f>IF(ISBLANK(C21),"",IF(OR(NOT(ISNUMBER(C21)),C21&lt;0),"INVÁLIDO",IF(D21="R$ TOTAL DA OPERAÇÃO",IF(IF(ISNUMBER(QUANTIDADE),QUANTIDADE&gt;0,FALSE),C21/QUANTIDADE,"QUANTIDADE"),C21)))</f>
        <v/>
      </c>
      <c r="F21" s="9" t="str">
        <f>IF(E21="INVÁLIDO","Informe um número válido.",IF(E21="QUANTIDADE",IF(ISBLANK(QUANTIDADE),"Informe uma quantidade maior que zero para converter custos totais em valor unitário.","Informe uma quantidade maior que zero para converter custos totais em valor unitário."),"Valor efetivo de aquisição."))</f>
        <v>Valor efetivo de aquisição.</v>
      </c>
    </row>
    <row r="22" ht="18" customHeight="1" spans="1:6" x14ac:dyDescent="0.25">
      <c r="A22" s="5" t="s">
        <v>4</v>
      </c>
      <c r="B22" s="6" t="s">
        <v>30</v>
      </c>
      <c r="C22" s="10"/>
      <c r="D22" s="7" t="s">
        <v>29</v>
      </c>
      <c r="E22" s="16" t="str">
        <f>IF(ISBLANK(C22),"",IF(OR(NOT(ISNUMBER(C22)),C22&lt;0),"INVÁLIDO",IF(D22="R$ TOTAL DA OPERAÇÃO",IF(IF(ISNUMBER(QUANTIDADE),QUANTIDADE&gt;0,FALSE),C22/QUANTIDADE,"QUANTIDADE"),C22)))</f>
        <v/>
      </c>
      <c r="F22" s="9" t="str">
        <f>IF(E22="INVÁLIDO","Informe um número válido.",IF(E22="QUANTIDADE",IF(ISBLANK(QUANTIDADE),"Informe uma quantidade maior que zero para converter custos totais em valor unitário.","Informe uma quantidade maior que zero para converter custos totais em valor unitário."),"Até o destino previsto no edital."))</f>
        <v>Até o destino previsto no edital.</v>
      </c>
    </row>
    <row r="23" ht="18" customHeight="1" spans="1:6" x14ac:dyDescent="0.25">
      <c r="A23" s="5" t="s">
        <v>4</v>
      </c>
      <c r="B23" s="6" t="s">
        <v>31</v>
      </c>
      <c r="C23" s="10"/>
      <c r="D23" s="7" t="s">
        <v>29</v>
      </c>
      <c r="E23" s="16" t="str">
        <f>IF(ISBLANK(C23),"",IF(OR(NOT(ISNUMBER(C23)),C23&lt;0),"INVÁLIDO",IF(D23="R$ TOTAL DA OPERAÇÃO",IF(IF(ISNUMBER(QUANTIDADE),QUANTIDADE&gt;0,FALSE),C23/QUANTIDADE,"QUANTIDADE"),C23)))</f>
        <v/>
      </c>
      <c r="F23" s="9" t="str">
        <f>IF(E23="INVÁLIDO","Informe um número válido.",IF(E23="QUANTIDADE",IF(ISBLANK(QUANTIDADE),"Informe uma quantidade maior que zero para converter custos totais em valor unitário.","Informe uma quantidade maior que zero para converter custos totais em valor unitário."),"Quando aplicável."))</f>
        <v>Quando aplicável.</v>
      </c>
    </row>
    <row r="24" ht="18" customHeight="1" spans="1:6" x14ac:dyDescent="0.25">
      <c r="A24" s="5" t="s">
        <v>4</v>
      </c>
      <c r="B24" s="6" t="s">
        <v>32</v>
      </c>
      <c r="C24" s="10"/>
      <c r="D24" s="7" t="s">
        <v>29</v>
      </c>
      <c r="E24" s="16" t="str">
        <f>IF(ISBLANK(C24),"",IF(OR(NOT(ISNUMBER(C24)),C24&lt;0),"INVÁLIDO",IF(D24="R$ TOTAL DA OPERAÇÃO",IF(IF(ISNUMBER(QUANTIDADE),QUANTIDADE&gt;0,FALSE),C24/QUANTIDADE,"QUANTIDADE"),C24)))</f>
        <v/>
      </c>
      <c r="F24" s="9" t="str">
        <f>IF(E24="INVÁLIDO","Informe um número válido.",IF(E24="QUANTIDADE",IF(ISBLANK(QUANTIDADE),"Informe uma quantidade maior que zero para converter custos totais em valor unitário.","Informe uma quantidade maior que zero para converter custos totais em valor unitário."),"Reembalagem, paletização ou proteção."))</f>
        <v>Reembalagem, paletização ou proteção.</v>
      </c>
    </row>
    <row r="25" ht="18" customHeight="1" spans="1:6" x14ac:dyDescent="0.25">
      <c r="A25" s="5" t="s">
        <v>4</v>
      </c>
      <c r="B25" s="6" t="s">
        <v>33</v>
      </c>
      <c r="C25" s="10"/>
      <c r="D25" s="7" t="s">
        <v>29</v>
      </c>
      <c r="E25" s="16" t="str">
        <f>IF(ISBLANK(C25),"",IF(OR(NOT(ISNUMBER(C25)),C25&lt;0),"INVÁLIDO",IF(D25="R$ TOTAL DA OPERAÇÃO",IF(IF(ISNUMBER(QUANTIDADE),QUANTIDADE&gt;0,FALSE),C25/QUANTIDADE,"QUANTIDADE"),C25)))</f>
        <v/>
      </c>
      <c r="F25" s="9" t="str">
        <f>IF(E25="INVÁLIDO","Informe um número válido.",IF(E25="QUANTIDADE",IF(ISBLANK(QUANTIDADE),"Informe uma quantidade maior que zero para converter custos totais em valor unitário.","Informe uma quantidade maior que zero para converter custos totais em valor unitário."),"Quando responsabilidade do fornecedor."))</f>
        <v>Quando responsabilidade do fornecedor.</v>
      </c>
    </row>
    <row r="26" ht="18" customHeight="1" spans="1:6" x14ac:dyDescent="0.25">
      <c r="A26" s="5" t="s">
        <v>4</v>
      </c>
      <c r="B26" s="6" t="s">
        <v>34</v>
      </c>
      <c r="C26" s="10"/>
      <c r="D26" s="7" t="s">
        <v>29</v>
      </c>
      <c r="E26" s="16" t="str">
        <f>IF(ISBLANK(C26),"",IF(OR(NOT(ISNUMBER(C26)),C26&lt;0),"INVÁLIDO",IF(D26="R$ TOTAL DA OPERAÇÃO",IF(IF(ISNUMBER(QUANTIDADE),QUANTIDADE&gt;0,FALSE),C26/QUANTIDADE,"QUANTIDADE"),C26)))</f>
        <v/>
      </c>
      <c r="F26" s="9" t="str">
        <f>IF(E26="INVÁLIDO","Informe um número válido.",IF(E26="QUANTIDADE",IF(ISBLANK(QUANTIDADE),"Informe uma quantidade maior que zero para converter custos totais em valor unitário.","Informe uma quantidade maior que zero para converter custos totais em valor unitário."),"Estoque intermediário quando necessário."))</f>
        <v>Estoque intermediário quando necessário.</v>
      </c>
    </row>
    <row r="27" ht="18" customHeight="1" spans="1:6" x14ac:dyDescent="0.25">
      <c r="A27" s="5" t="s">
        <v>4</v>
      </c>
      <c r="B27" s="6" t="s">
        <v>35</v>
      </c>
      <c r="C27" s="10"/>
      <c r="D27" s="7" t="s">
        <v>29</v>
      </c>
      <c r="E27" s="16" t="str">
        <f>IF(ISBLANK(C27),"",IF(OR(NOT(ISNUMBER(C27)),C27&lt;0),"INVÁLIDO",IF(D27="R$ TOTAL DA OPERAÇÃO",IF(IF(ISNUMBER(QUANTIDADE),QUANTIDADE&gt;0,FALSE),C27/QUANTIDADE,"QUANTIDADE"),C27)))</f>
        <v/>
      </c>
      <c r="F27" s="9" t="str">
        <f>IF(E27="INVÁLIDO","Informe um número válido.",IF(E27="QUANTIDADE",IF(ISBLANK(QUANTIDADE),"Informe uma quantidade maior que zero para converter custos totais em valor unitário.","Informe uma quantidade maior que zero para converter custos totais em valor unitário."),"Capital empregado até o recebimento."))</f>
        <v>Capital empregado até o recebimento.</v>
      </c>
    </row>
    <row r="28" ht="18" customHeight="1" spans="1:6" x14ac:dyDescent="0.25">
      <c r="A28" s="5" t="s">
        <v>4</v>
      </c>
      <c r="B28" s="6" t="s">
        <v>36</v>
      </c>
      <c r="C28" s="10"/>
      <c r="D28" s="7" t="s">
        <v>29</v>
      </c>
      <c r="E28" s="16" t="str">
        <f>IF(ISBLANK(C28),"",IF(OR(NOT(ISNUMBER(C28)),C28&lt;0),"INVÁLIDO",IF(D28="R$ TOTAL DA OPERAÇÃO",IF(IF(ISNUMBER(QUANTIDADE),QUANTIDADE&gt;0,FALSE),C28/QUANTIDADE,"QUANTIDADE"),C28)))</f>
        <v/>
      </c>
      <c r="F28" s="9" t="str">
        <f>IF(E28="INVÁLIDO","Informe um número válido.",IF(E28="QUANTIDADE",IF(ISBLANK(QUANTIDADE),"Informe uma quantidade maior que zero para converter custos totais em valor unitário.","Informe uma quantidade maior que zero para converter custos totais em valor unitário."),"Custo financeiro de garantia de proposta ou contratual, quando exigida."))</f>
        <v>Custo financeiro de garantia de proposta ou contratual, quando exigida.</v>
      </c>
    </row>
    <row r="29" ht="18" customHeight="1" spans="1:6" x14ac:dyDescent="0.25">
      <c r="A29" s="5" t="s">
        <v>4</v>
      </c>
      <c r="B29" s="6" t="s">
        <v>37</v>
      </c>
      <c r="C29" s="10"/>
      <c r="D29" s="7" t="s">
        <v>29</v>
      </c>
      <c r="E29" s="16" t="str">
        <f>IF(ISBLANK(C29),"",IF(OR(NOT(ISNUMBER(C29)),C29&lt;0),"INVÁLIDO",IF(D29="R$ TOTAL DA OPERAÇÃO",IF(IF(ISNUMBER(QUANTIDADE),QUANTIDADE&gt;0,FALSE),C29/QUANTIDADE,"QUANTIDADE"),C29)))</f>
        <v/>
      </c>
      <c r="F29" s="9" t="str">
        <f>IF(E29="INVÁLIDO","Informe um número válido.",IF(E29="QUANTIDADE",IF(ISBLANK(QUANTIDADE),"Informe uma quantidade maior que zero para converter custos totais em valor unitário.","Informe uma quantidade maior que zero para converter custos totais em valor unitário."),"Risco previsível de troca, avaria, vencimento ou reposição."))</f>
        <v>Risco previsível de troca, avaria, vencimento ou reposição.</v>
      </c>
    </row>
    <row r="30" ht="18" customHeight="1" spans="1:6" x14ac:dyDescent="0.25">
      <c r="A30" s="5" t="s">
        <v>4</v>
      </c>
      <c r="B30" s="6" t="s">
        <v>38</v>
      </c>
      <c r="C30" s="10"/>
      <c r="D30" s="7" t="s">
        <v>29</v>
      </c>
      <c r="E30" s="16" t="str">
        <f>IF(ISBLANK(C30),"",IF(OR(NOT(ISNUMBER(C30)),C30&lt;0),"INVÁLIDO",IF(D30="R$ TOTAL DA OPERAÇÃO",IF(IF(ISNUMBER(QUANTIDADE),QUANTIDADE&gt;0,FALSE),C30/QUANTIDADE,"QUANTIDADE"),C30)))</f>
        <v/>
      </c>
      <c r="F30" s="9" t="str">
        <f>IF(E30="INVÁLIDO","Informe um número válido.",IF(E30="QUANTIDADE",IF(ISBLANK(QUANTIDADE),"Informe uma quantidade maior que zero para converter custos totais em valor unitário.","Informe uma quantidade maior que zero para converter custos totais em valor unitário."),"Quando a comissão for um valor em reais."))</f>
        <v>Quando a comissão for um valor em reais.</v>
      </c>
    </row>
    <row r="31" ht="18" customHeight="1" spans="1:6" x14ac:dyDescent="0.25">
      <c r="A31" s="5" t="s">
        <v>4</v>
      </c>
      <c r="B31" s="6" t="s">
        <v>39</v>
      </c>
      <c r="C31" s="10"/>
      <c r="D31" s="7" t="s">
        <v>29</v>
      </c>
      <c r="E31" s="16" t="str">
        <f>IF(ISBLANK(C31),"",IF(OR(NOT(ISNUMBER(C31)),C31&lt;0),"INVÁLIDO",IF(D31="R$ TOTAL DA OPERAÇÃO",IF(IF(ISNUMBER(QUANTIDADE),QUANTIDADE&gt;0,FALSE),C31/QUANTIDADE,"QUANTIDADE"),C31)))</f>
        <v/>
      </c>
      <c r="F31" s="9" t="str">
        <f>IF(E31="INVÁLIDO","Informe um número válido.",IF(E31="QUANTIDADE",IF(ISBLANK(QUANTIDADE),"Informe uma quantidade maior que zero para converter custos totais em valor unitário.","Informe uma quantidade maior que zero para converter custos totais em valor unitário."),"Inclua aqui um custo em reais que faça parte desta operação e não esteja contemplado nas linhas anteriores."))</f>
        <v>Inclua aqui um custo em reais que faça parte desta operação e não esteja contemplado nas linhas anteriores.</v>
      </c>
    </row>
    <row r="32" spans="1:6" x14ac:dyDescent="0.25">
      <c r="A32" s="5" t="s">
        <v>4</v>
      </c>
      <c r="B32" s="7"/>
      <c r="C32" s="10"/>
      <c r="D32" s="7" t="s">
        <v>29</v>
      </c>
      <c r="E32" s="16" t="str">
        <f>IF(ISBLANK(C32),"",IF(OR(NOT(ISNUMBER(C32)),C32&lt;0),"INVÁLIDO",IF(D32="R$ TOTAL DA OPERAÇÃO",IF(IF(ISNUMBER(QUANTIDADE),QUANTIDADE&gt;0,FALSE),C32/QUANTIDADE,"QUANTIDADE"),C32)))</f>
        <v/>
      </c>
      <c r="F32" s="9" t="str">
        <f>IF(E32="INVÁLIDO","Informe um número válido.",IF(E32="QUANTIDADE",IF(ISBLANK(QUANTIDADE),"Informe uma quantidade maior que zero para converter custos totais em valor unitário.","Informe uma quantidade maior que zero para converter custos totais em valor unitário."),"Linha adicional: escreva o nome do custo na coluna B."))</f>
        <v>Linha adicional: escreva o nome do custo na coluna B.</v>
      </c>
    </row>
    <row r="33" spans="1:6" x14ac:dyDescent="0.25">
      <c r="A33" s="5" t="s">
        <v>4</v>
      </c>
      <c r="B33" s="7"/>
      <c r="C33" s="10"/>
      <c r="D33" s="7" t="s">
        <v>29</v>
      </c>
      <c r="E33" s="16" t="str">
        <f>IF(ISBLANK(C33),"",IF(OR(NOT(ISNUMBER(C33)),C33&lt;0),"INVÁLIDO",IF(D33="R$ TOTAL DA OPERAÇÃO",IF(IF(ISNUMBER(QUANTIDADE),QUANTIDADE&gt;0,FALSE),C33/QUANTIDADE,"QUANTIDADE"),C33)))</f>
        <v/>
      </c>
      <c r="F33" s="9" t="str">
        <f>IF(E33="INVÁLIDO","Informe um número válido.",IF(E33="QUANTIDADE",IF(ISBLANK(QUANTIDADE),"Informe uma quantidade maior que zero para converter custos totais em valor unitário.","Informe uma quantidade maior que zero para converter custos totais em valor unitário."),"Linha adicional: escreva o nome do custo na coluna B."))</f>
        <v>Linha adicional: escreva o nome do custo na coluna B.</v>
      </c>
    </row>
    <row r="34" spans="1:6" x14ac:dyDescent="0.25">
      <c r="A34" s="5" t="s">
        <v>4</v>
      </c>
      <c r="B34" s="7"/>
      <c r="C34" s="10"/>
      <c r="D34" s="7" t="s">
        <v>29</v>
      </c>
      <c r="E34" s="16" t="str">
        <f>IF(ISBLANK(C34),"",IF(OR(NOT(ISNUMBER(C34)),C34&lt;0),"INVÁLIDO",IF(D34="R$ TOTAL DA OPERAÇÃO",IF(IF(ISNUMBER(QUANTIDADE),QUANTIDADE&gt;0,FALSE),C34/QUANTIDADE,"QUANTIDADE"),C34)))</f>
        <v/>
      </c>
      <c r="F34" s="9" t="str">
        <f>IF(E34="INVÁLIDO","Informe um número válido.",IF(E34="QUANTIDADE",IF(ISBLANK(QUANTIDADE),"Informe uma quantidade maior que zero para converter custos totais em valor unitário.","Informe uma quantidade maior que zero para converter custos totais em valor unitário."),"Linha adicional: escreva o nome do custo na coluna B."))</f>
        <v>Linha adicional: escreva o nome do custo na coluna B.</v>
      </c>
    </row>
    <row r="35" spans="1:6" x14ac:dyDescent="0.25">
      <c r="A35" s="5" t="s">
        <v>4</v>
      </c>
      <c r="B35" s="7"/>
      <c r="C35" s="10"/>
      <c r="D35" s="7" t="s">
        <v>29</v>
      </c>
      <c r="E35" s="16" t="str">
        <f>IF(ISBLANK(C35),"",IF(OR(NOT(ISNUMBER(C35)),C35&lt;0),"INVÁLIDO",IF(D35="R$ TOTAL DA OPERAÇÃO",IF(IF(ISNUMBER(QUANTIDADE),QUANTIDADE&gt;0,FALSE),C35/QUANTIDADE,"QUANTIDADE"),C35)))</f>
        <v/>
      </c>
      <c r="F35" s="9" t="str">
        <f>IF(E35="INVÁLIDO","Informe um número válido.",IF(E35="QUANTIDADE",IF(ISBLANK(QUANTIDADE),"Informe uma quantidade maior que zero para converter custos totais em valor unitário.","Informe uma quantidade maior que zero para converter custos totais em valor unitário."),"Linha adicional: escreva o nome do custo na coluna B."))</f>
        <v>Linha adicional: escreva o nome do custo na coluna B.</v>
      </c>
    </row>
    <row r="36" spans="1:6" x14ac:dyDescent="0.25">
      <c r="A36" s="5" t="s">
        <v>4</v>
      </c>
      <c r="B36" s="7"/>
      <c r="C36" s="10"/>
      <c r="D36" s="7" t="s">
        <v>29</v>
      </c>
      <c r="E36" s="16" t="str">
        <f>IF(ISBLANK(C36),"",IF(OR(NOT(ISNUMBER(C36)),C36&lt;0),"INVÁLIDO",IF(D36="R$ TOTAL DA OPERAÇÃO",IF(IF(ISNUMBER(QUANTIDADE),QUANTIDADE&gt;0,FALSE),C36/QUANTIDADE,"QUANTIDADE"),C36)))</f>
        <v/>
      </c>
      <c r="F36" s="9" t="str">
        <f>IF(E36="INVÁLIDO","Informe um número válido.",IF(E36="QUANTIDADE",IF(ISBLANK(QUANTIDADE),"Informe uma quantidade maior que zero para converter custos totais em valor unitário.","Informe uma quantidade maior que zero para converter custos totais em valor unitário."),"Linha adicional: escreva o nome do custo na coluna B."))</f>
        <v>Linha adicional: escreva o nome do custo na coluna B.</v>
      </c>
    </row>
    <row r="37" ht="32" customHeight="1" spans="1:6" x14ac:dyDescent="0.25">
      <c r="A37" s="12" t="s">
        <v>19</v>
      </c>
      <c r="B37" s="13" t="s">
        <v>40</v>
      </c>
      <c r="C37" s="17" t="str">
        <f>IF(AND(IF(ISNUMBER(CUSTO_COMISSAO_ABSOLUTA),CUSTO_COMISSAO_ABSOLUTA&gt;0,FALSE),IF(ISNUMBER(PERC_COMISSAO_PERCENTUAL),PERC_COMISSAO_PERCENTUAL&gt;0,FALSE)),"Há comissão registrada como valor absoluto e como percentual. Confirme se são custos diferentes antes de continuar.","")</f>
        <v/>
      </c>
      <c r="D37" s="17"/>
      <c r="E37" s="17"/>
      <c r="F37" s="17"/>
    </row>
    <row r="38" ht="18" customHeight="1" spans="1:6" x14ac:dyDescent="0.25">
      <c r="A38" s="12" t="s">
        <v>19</v>
      </c>
      <c r="B38" s="13" t="s">
        <v>41</v>
      </c>
      <c r="C38" s="16" t="str">
        <f>IF(COUNTIF(E21:E36,"INVÁLIDO")&gt;0,"Há custo absoluto com valor inválido. Corrija a linha indicada para calcular.",IF(COUNTIF(E21:E36,"QUANTIDADE")&gt;0,IF(ISBLANK(QUANTIDADE),"Informe uma quantidade maior que zero para converter custos totais em valor unitário.","Informe uma quantidade maior que zero para converter custos totais em valor unitário."),IF(COUNT(E21:E36)=0,"Informe ao menos um custo absoluto para calcular os preços.",IF(SUM(E21:E36)&lt;=0,"O custo absoluto unitário ficou em zero. Confira os valores informados.",SUM(E21:E36)))))</f>
        <v>Informe ao menos um custo absoluto para calcular os preços.</v>
      </c>
      <c r="F38" s="9" t="s">
        <v>42</v>
      </c>
    </row>
    <row r="39" ht="18" customHeight="1" spans="1:3" x14ac:dyDescent="0.25">
      <c r="A39" s="12" t="s">
        <v>19</v>
      </c>
      <c r="B39" s="13" t="s">
        <v>43</v>
      </c>
      <c r="C39" s="16" t="str">
        <f>IF(ISNUMBER(CUSTO_UNITARIO),IF(IF(ISNUMBER(QUANTIDADE),QUANTIDADE&gt;0,FALSE),CUSTO_UNITARIO*QUANTIDADE,"Informe a quantidade para calcular valores totais."),CUSTO_UNITARIO)</f>
        <v>Informe ao menos um custo absoluto para calcular os preços.</v>
      </c>
    </row>
    <row r="41" ht="18" customHeight="1" spans="2:6" x14ac:dyDescent="0.25">
      <c r="B41" s="4" t="s">
        <v>44</v>
      </c>
      <c r="C41" s="4"/>
      <c r="D41" s="4"/>
      <c r="E41" s="4"/>
      <c r="F41" s="4"/>
    </row>
    <row r="42" ht="30" customHeight="1" spans="2:6" x14ac:dyDescent="0.25">
      <c r="B42" s="18" t="s">
        <v>45</v>
      </c>
      <c r="C42" s="18"/>
      <c r="D42" s="18"/>
      <c r="E42" s="18"/>
      <c r="F42" s="18"/>
    </row>
    <row r="43" ht="18" customHeight="1" spans="2:6" x14ac:dyDescent="0.25">
      <c r="B43" s="15" t="s">
        <v>46</v>
      </c>
      <c r="C43" s="15" t="s">
        <v>47</v>
      </c>
      <c r="D43" s="15" t="s">
        <v>48</v>
      </c>
      <c r="E43" s="15" t="s">
        <v>49</v>
      </c>
      <c r="F43" s="15" t="s">
        <v>27</v>
      </c>
    </row>
    <row r="44" ht="18" customHeight="1" spans="1:6" x14ac:dyDescent="0.25">
      <c r="A44" s="5" t="s">
        <v>4</v>
      </c>
      <c r="B44" s="6" t="s">
        <v>50</v>
      </c>
      <c r="C44" s="19"/>
      <c r="D44" s="20" t="s">
        <v>51</v>
      </c>
      <c r="E44" s="21" t="str">
        <f>IF(ISBLANK(C44),"",IF(OR(NOT(ISNUMBER(C44)),C44&lt;0),"INVÁLIDO",C44))</f>
        <v/>
      </c>
      <c r="F44" s="9" t="str">
        <f>IF(E44="INVÁLIDO","Informe um número válido.","Informe a carga percentual aplicável à operação conforme a realidade fiscal da empresa. A ferramenta não define alíquota.")</f>
        <v>Informe a carga percentual aplicável à operação conforme a realidade fiscal da empresa. A ferramenta não define alíquota.</v>
      </c>
    </row>
    <row r="45" ht="18" customHeight="1" spans="1:6" x14ac:dyDescent="0.25">
      <c r="A45" s="5" t="s">
        <v>4</v>
      </c>
      <c r="B45" s="6" t="s">
        <v>52</v>
      </c>
      <c r="C45" s="19"/>
      <c r="D45" s="20" t="s">
        <v>51</v>
      </c>
      <c r="E45" s="21" t="str">
        <f>IF(ISBLANK(C45),"",IF(OR(NOT(ISNUMBER(C45)),C45&lt;0),"INVÁLIDO",C45))</f>
        <v/>
      </c>
      <c r="F45" s="9" t="str">
        <f>IF(E45="INVÁLIDO","Informe um número válido.","Use quando a comissão incidir como percentual sobre a receita. Não repita aqui uma comissão já lançada como valor absoluto.")</f>
        <v>Use quando a comissão incidir como percentual sobre a receita. Não repita aqui uma comissão já lançada como valor absoluto.</v>
      </c>
    </row>
    <row r="46" ht="18" customHeight="1" spans="1:6" x14ac:dyDescent="0.25">
      <c r="A46" s="5" t="s">
        <v>4</v>
      </c>
      <c r="B46" s="6" t="s">
        <v>53</v>
      </c>
      <c r="C46" s="19"/>
      <c r="D46" s="20" t="s">
        <v>51</v>
      </c>
      <c r="E46" s="21" t="str">
        <f>IF(ISBLANK(C46),"",IF(OR(NOT(ISNUMBER(C46)),C46&lt;0),"INVÁLIDO",C46))</f>
        <v/>
      </c>
      <c r="F46" s="9" t="str">
        <f>IF(E46="INVÁLIDO","Informe um número válido.","Inclua percentuais que incidam sobre a receita e não estejam contemplados nas linhas anteriores.")</f>
        <v>Inclua percentuais que incidam sobre a receita e não estejam contemplados nas linhas anteriores.</v>
      </c>
    </row>
    <row r="47" spans="1:6" x14ac:dyDescent="0.25">
      <c r="A47" s="5" t="s">
        <v>4</v>
      </c>
      <c r="B47" s="7"/>
      <c r="C47" s="19"/>
      <c r="D47" s="20" t="s">
        <v>51</v>
      </c>
      <c r="E47" s="21" t="str">
        <f>IF(ISBLANK(C47),"",IF(OR(NOT(ISNUMBER(C47)),C47&lt;0),"INVÁLIDO",C47))</f>
        <v/>
      </c>
      <c r="F47" s="9" t="str">
        <f>IF(E47="INVÁLIDO","Informe um número válido.","Linha adicional: escreva o nome da despesa na coluna B.")</f>
        <v>Linha adicional: escreva o nome da despesa na coluna B.</v>
      </c>
    </row>
    <row r="48" spans="1:6" x14ac:dyDescent="0.25">
      <c r="A48" s="5" t="s">
        <v>4</v>
      </c>
      <c r="B48" s="7"/>
      <c r="C48" s="19"/>
      <c r="D48" s="20" t="s">
        <v>51</v>
      </c>
      <c r="E48" s="21" t="str">
        <f>IF(ISBLANK(C48),"",IF(OR(NOT(ISNUMBER(C48)),C48&lt;0),"INVÁLIDO",C48))</f>
        <v/>
      </c>
      <c r="F48" s="9" t="str">
        <f>IF(E48="INVÁLIDO","Informe um número válido.","Linha adicional: escreva o nome da despesa na coluna B.")</f>
        <v>Linha adicional: escreva o nome da despesa na coluna B.</v>
      </c>
    </row>
    <row r="49" spans="1:6" x14ac:dyDescent="0.25">
      <c r="A49" s="5" t="s">
        <v>4</v>
      </c>
      <c r="B49" s="7"/>
      <c r="C49" s="19"/>
      <c r="D49" s="20" t="s">
        <v>51</v>
      </c>
      <c r="E49" s="21" t="str">
        <f>IF(ISBLANK(C49),"",IF(OR(NOT(ISNUMBER(C49)),C49&lt;0),"INVÁLIDO",C49))</f>
        <v/>
      </c>
      <c r="F49" s="9" t="str">
        <f>IF(E49="INVÁLIDO","Informe um número válido.","Linha adicional: escreva o nome da despesa na coluna B.")</f>
        <v>Linha adicional: escreva o nome da despesa na coluna B.</v>
      </c>
    </row>
    <row r="50" ht="18" customHeight="1" spans="1:6" x14ac:dyDescent="0.25">
      <c r="A50" s="12" t="s">
        <v>19</v>
      </c>
      <c r="B50" s="13" t="s">
        <v>54</v>
      </c>
      <c r="C50" s="22">
        <f>IF(COUNTIF(E44:E49,"INVÁLIDO")&gt;0,"Há percentual com valor inválido. Corrija a linha indicada para calcular.",IF(ROUND(SUM(E44:E49),10)&gt;=100,"A soma dos percentuais sobre a receita precisa ser inferior a 100% para que o preço possa ser calculado.",SUM(E44:E49)/100))</f>
        <v>0</v>
      </c>
      <c r="F50" s="9" t="s">
        <v>55</v>
      </c>
    </row>
    <row r="51" ht="18" customHeight="1" spans="2:6" x14ac:dyDescent="0.25">
      <c r="B51" s="23" t="s">
        <v>56</v>
      </c>
      <c r="C51" s="23"/>
      <c r="D51" s="23"/>
      <c r="E51" s="23"/>
      <c r="F51" s="23"/>
    </row>
    <row r="52" ht="18" customHeight="1" spans="2:6" x14ac:dyDescent="0.25">
      <c r="B52" s="18" t="s">
        <v>57</v>
      </c>
      <c r="C52" s="18"/>
      <c r="D52" s="18"/>
      <c r="E52" s="18"/>
      <c r="F52" s="18"/>
    </row>
    <row r="53" ht="18" customHeight="1" spans="1:6" x14ac:dyDescent="0.25">
      <c r="A53" s="5" t="s">
        <v>4</v>
      </c>
      <c r="B53" s="6" t="s">
        <v>58</v>
      </c>
      <c r="C53" s="19"/>
      <c r="D53" s="20" t="s">
        <v>51</v>
      </c>
      <c r="E53" s="22" t="str">
        <f>IF(ISBLANK(MARGEM_MIN),"Informe a margem mínima para calcular o preço mínimo.",IF(OR(NOT(ISNUMBER(MARGEM_MIN)),MARGEM_MIN&lt;0),"Informe um número válido.",MARGEM_MIN/100))</f>
        <v>Informe a margem mínima para calcular o preço mínimo.</v>
      </c>
      <c r="F53" s="9" t="str">
        <f>IF(ISNUMBER(E53),"Margem é o resultado desejado em relação à receita de venda. Não é o mesmo que acrescentar um percentual sobre o custo.",E53)</f>
        <v>Informe a margem mínima para calcular o preço mínimo.</v>
      </c>
    </row>
    <row r="54" ht="18" customHeight="1" spans="1:6" x14ac:dyDescent="0.25">
      <c r="A54" s="5" t="s">
        <v>4</v>
      </c>
      <c r="B54" s="6" t="s">
        <v>59</v>
      </c>
      <c r="C54" s="19"/>
      <c r="D54" s="20" t="s">
        <v>51</v>
      </c>
      <c r="E54" s="22" t="str">
        <f>IF(ISBLANK(MARGEM_ALVO),"Informe a margem-alvo para calcular o preço-alvo.",IF(OR(NOT(ISNUMBER(MARGEM_ALVO)),MARGEM_ALVO&lt;0),"Informe um número válido.",MARGEM_ALVO/100))</f>
        <v>Informe a margem-alvo para calcular o preço-alvo.</v>
      </c>
      <c r="F54" s="9" t="str">
        <f>IF(ISNUMBER(E54),"Margem é o resultado desejado em relação à receita de venda. Não é o mesmo que acrescentar um percentual sobre o custo.",E54)</f>
        <v>Informe a margem-alvo para calcular o preço-alvo.</v>
      </c>
    </row>
    <row r="55" ht="32" customHeight="1" spans="1:6" x14ac:dyDescent="0.25">
      <c r="A55" s="12" t="s">
        <v>19</v>
      </c>
      <c r="B55" s="13" t="s">
        <v>60</v>
      </c>
      <c r="C55" s="17" t="str">
        <f>IF(AND(ISNUMBER(MARGEM_MIN_FRACAO),ISNUMBER(MARGEM_ALVO_FRACAO)),IF(ROUND(MARGEM_ALVO_FRACAO-MARGEM_MIN_FRACAO,12)&lt;0,"A margem-alvo deve ser igual ou superior à margem mínima.",""),"")</f>
        <v/>
      </c>
      <c r="D55" s="17"/>
      <c r="E55" s="17"/>
      <c r="F55" s="17"/>
    </row>
    <row r="57" ht="18" customHeight="1" spans="2:6" x14ac:dyDescent="0.25">
      <c r="B57" s="4" t="s">
        <v>61</v>
      </c>
      <c r="C57" s="4"/>
      <c r="D57" s="4"/>
      <c r="E57" s="4"/>
      <c r="F57" s="4"/>
    </row>
    <row r="58" ht="18" customHeight="1" spans="2:6" x14ac:dyDescent="0.25">
      <c r="B58" s="15" t="s">
        <v>62</v>
      </c>
      <c r="C58" s="15" t="s">
        <v>63</v>
      </c>
      <c r="E58" s="15" t="s">
        <v>64</v>
      </c>
      <c r="F58" s="15" t="s">
        <v>65</v>
      </c>
    </row>
    <row r="59" ht="18" customHeight="1" spans="1:5" x14ac:dyDescent="0.25">
      <c r="A59" s="12" t="s">
        <v>19</v>
      </c>
      <c r="B59" s="13" t="s">
        <v>41</v>
      </c>
      <c r="C59" s="16" t="str">
        <f>CUSTO_UNITARIO</f>
        <v>Informe ao menos um custo absoluto para calcular os preços.</v>
      </c>
      <c r="E59" s="24" t="str">
        <f>IF(ISNUMBER(C59),ROUND(C59,CASAS_EXIBICAO),"")</f>
        <v/>
      </c>
    </row>
    <row r="60" ht="18" customHeight="1" spans="1:5" x14ac:dyDescent="0.25">
      <c r="A60" s="12" t="s">
        <v>19</v>
      </c>
      <c r="B60" s="13" t="s">
        <v>43</v>
      </c>
      <c r="C60" s="16" t="str">
        <f>CUSTO_TOTAL</f>
        <v>Informe ao menos um custo absoluto para calcular os preços.</v>
      </c>
      <c r="E60" s="24" t="str">
        <f>IF(ISNUMBER(C60),ROUND(C60,CASAS_EXIBICAO),"")</f>
        <v/>
      </c>
    </row>
    <row r="61" ht="18" customHeight="1" spans="1:3" x14ac:dyDescent="0.25">
      <c r="A61" s="12" t="s">
        <v>19</v>
      </c>
      <c r="B61" s="13" t="s">
        <v>54</v>
      </c>
      <c r="C61" s="22">
        <f>PERC_RECEITA</f>
        <v>0</v>
      </c>
    </row>
    <row r="62" ht="18" customHeight="1" spans="1:6" x14ac:dyDescent="0.25">
      <c r="A62" s="12" t="s">
        <v>19</v>
      </c>
      <c r="B62" s="13" t="s">
        <v>66</v>
      </c>
      <c r="C62" s="16" t="str">
        <f>IF(NOT(ISNUMBER(CUSTO_UNITARIO)),CUSTO_UNITARIO,IF(NOT(ISNUMBER(PERC_RECEITA)),PERC_RECEITA,IF(ROUND(1-PERC_RECEITA,12)&lt;=0,"A soma dos percentuais sobre a receita precisa ser inferior a 100% para que o preço possa ser calculado.",CUSTO_UNITARIO/(1-PERC_RECEITA))))</f>
        <v>Informe ao menos um custo absoluto para calcular os preços.</v>
      </c>
      <c r="E62" s="24" t="str">
        <f>IF(ISNUMBER(C62),ROUND(C62,CASAS_EXIBICAO),"")</f>
        <v/>
      </c>
      <c r="F62" s="9" t="s">
        <v>67</v>
      </c>
    </row>
    <row r="63" ht="18" customHeight="1" spans="1:5" x14ac:dyDescent="0.25">
      <c r="A63" s="12" t="s">
        <v>19</v>
      </c>
      <c r="B63" s="13" t="s">
        <v>68</v>
      </c>
      <c r="C63" s="16" t="str">
        <f>IF(ISNUMBER(PRECO_EQUILIBRIO),IF(IF(ISNUMBER(QUANTIDADE),QUANTIDADE&gt;0,FALSE),PRECO_EQUILIBRIO*QUANTIDADE,"Informe a quantidade para calcular valores totais."),PRECO_EQUILIBRIO)</f>
        <v>Informe ao menos um custo absoluto para calcular os preços.</v>
      </c>
      <c r="E63" s="24" t="str">
        <f>IF(ISNUMBER(C63),ROUND(C63,CASAS_EXIBICAO),"")</f>
        <v/>
      </c>
    </row>
    <row r="64" ht="30" customHeight="1" spans="1:6" x14ac:dyDescent="0.25">
      <c r="A64" s="12" t="s">
        <v>19</v>
      </c>
      <c r="B64" s="13" t="s">
        <v>69</v>
      </c>
      <c r="C64" s="16" t="str">
        <f>IF(ERRO_MARGENS&lt;&gt;"",ERRO_MARGENS,IF(NOT(ISNUMBER(CUSTO_UNITARIO)),CUSTO_UNITARIO,IF(NOT(ISNUMBER(PERC_RECEITA)),PERC_RECEITA,IF(NOT(ISNUMBER(MARGEM_MIN_FRACAO)),MARGEM_MIN_FRACAO,IF(ROUND(1-PERC_RECEITA-MARGEM_MIN_FRACAO,12)&lt;=0,"A soma dos percentuais e da margem precisa ser inferior a 100% para que o preço possa ser calculado.",CUSTO_UNITARIO/(1-PERC_RECEITA-MARGEM_MIN_FRACAO))))))</f>
        <v>Informe ao menos um custo absoluto para calcular os preços.</v>
      </c>
      <c r="E64" s="24" t="str">
        <f>IF(ISNUMBER(C64),ROUNDUP(C64,CASAS_EXIBICAO),"")</f>
        <v/>
      </c>
      <c r="F64" s="9" t="s">
        <v>70</v>
      </c>
    </row>
    <row r="65" ht="18" customHeight="1" spans="1:5" x14ac:dyDescent="0.25">
      <c r="A65" s="12" t="s">
        <v>19</v>
      </c>
      <c r="B65" s="13" t="s">
        <v>71</v>
      </c>
      <c r="C65" s="16" t="str">
        <f>IF(ISNUMBER(PRECO_MINIMO),IF(IF(ISNUMBER(QUANTIDADE),QUANTIDADE&gt;0,FALSE),PRECO_MINIMO*QUANTIDADE,"Informe a quantidade para calcular valores totais."),PRECO_MINIMO)</f>
        <v>Informe ao menos um custo absoluto para calcular os preços.</v>
      </c>
      <c r="E65" s="24" t="str">
        <f>IF(ISNUMBER(C65),ROUNDUP(C65,CASAS_EXIBICAO),"")</f>
        <v/>
      </c>
    </row>
    <row r="66" ht="18" customHeight="1" spans="1:5" x14ac:dyDescent="0.25">
      <c r="A66" s="12" t="s">
        <v>19</v>
      </c>
      <c r="B66" s="13" t="s">
        <v>72</v>
      </c>
      <c r="C66" s="16" t="str">
        <f>IF(ERRO_MARGENS&lt;&gt;"",ERRO_MARGENS,IF(NOT(ISNUMBER(CUSTO_UNITARIO)),CUSTO_UNITARIO,IF(NOT(ISNUMBER(PERC_RECEITA)),PERC_RECEITA,IF(NOT(ISNUMBER(MARGEM_ALVO_FRACAO)),MARGEM_ALVO_FRACAO,IF(ROUND(1-PERC_RECEITA-MARGEM_ALVO_FRACAO,12)&lt;=0,"A soma dos percentuais e da margem precisa ser inferior a 100% para que o preço possa ser calculado.",CUSTO_UNITARIO/(1-PERC_RECEITA-MARGEM_ALVO_FRACAO))))))</f>
        <v>Informe ao menos um custo absoluto para calcular os preços.</v>
      </c>
      <c r="E66" s="24" t="str">
        <f>IF(ISNUMBER(C66),ROUND(C66,CASAS_EXIBICAO),"")</f>
        <v/>
      </c>
    </row>
    <row r="67" ht="18" customHeight="1" spans="1:5" x14ac:dyDescent="0.25">
      <c r="A67" s="12" t="s">
        <v>19</v>
      </c>
      <c r="B67" s="13" t="s">
        <v>73</v>
      </c>
      <c r="C67" s="16" t="str">
        <f>IF(ISNUMBER(PRECO_ALVO),IF(IF(ISNUMBER(QUANTIDADE),QUANTIDADE&gt;0,FALSE),PRECO_ALVO*QUANTIDADE,"Informe a quantidade para calcular valores totais."),PRECO_ALVO)</f>
        <v>Informe ao menos um custo absoluto para calcular os preços.</v>
      </c>
      <c r="E67" s="24" t="str">
        <f>IF(ISNUMBER(C67),ROUND(C67,CASAS_EXIBICAO),"")</f>
        <v/>
      </c>
    </row>
    <row r="68" ht="18" customHeight="1" spans="1:6" x14ac:dyDescent="0.25">
      <c r="A68" s="12" t="s">
        <v>19</v>
      </c>
      <c r="B68" s="13" t="s">
        <v>74</v>
      </c>
      <c r="C68" s="16" t="str">
        <f>IF(ISNUMBER(PRECO_ALVO),PRECO_ALVO*MARGEM_ALVO_FRACAO,PRECO_ALVO)</f>
        <v>Informe ao menos um custo absoluto para calcular os preços.</v>
      </c>
      <c r="E68" s="24" t="str">
        <f>IF(ISNUMBER(C68),ROUND(C68,CASAS_EXIBICAO),"")</f>
        <v/>
      </c>
      <c r="F68" s="9" t="s">
        <v>75</v>
      </c>
    </row>
    <row r="69" ht="18" customHeight="1" spans="1:5" x14ac:dyDescent="0.25">
      <c r="A69" s="12" t="s">
        <v>19</v>
      </c>
      <c r="B69" s="13" t="s">
        <v>76</v>
      </c>
      <c r="C69" s="16" t="str">
        <f>IF(ISNUMBER(MARGEM_ALVO_UNIDADE),IF(IF(ISNUMBER(QUANTIDADE),QUANTIDADE&gt;0,FALSE),MARGEM_ALVO_UNIDADE*QUANTIDADE,"Informe a quantidade para calcular valores totais."),MARGEM_ALVO_UNIDADE)</f>
        <v>Informe ao menos um custo absoluto para calcular os preços.</v>
      </c>
      <c r="E69" s="24" t="str">
        <f>IF(ISNUMBER(C69),ROUND(C69,CASAS_EXIBICAO),"")</f>
        <v/>
      </c>
    </row>
    <row r="71" ht="18" customHeight="1" spans="2:6" x14ac:dyDescent="0.25">
      <c r="B71" s="4" t="s">
        <v>77</v>
      </c>
      <c r="C71" s="4"/>
      <c r="D71" s="4"/>
      <c r="E71" s="4"/>
      <c r="F71" s="4"/>
    </row>
    <row r="72" ht="30" customHeight="1" spans="2:6" x14ac:dyDescent="0.25">
      <c r="B72" s="18" t="s">
        <v>78</v>
      </c>
      <c r="C72" s="18"/>
      <c r="D72" s="18"/>
      <c r="E72" s="18"/>
      <c r="F72" s="18"/>
    </row>
    <row r="73" ht="60" customHeight="1" spans="1:6" x14ac:dyDescent="0.25">
      <c r="A73" s="12" t="s">
        <v>19</v>
      </c>
      <c r="B73" s="13" t="s">
        <v>79</v>
      </c>
      <c r="C73" s="24" t="str">
        <f>IF(ISNUMBER(PRECO_MINIMO),ROUNDUP(PRECO_MINIMO,CASAS_EXIBICAO),PRECO_MINIMO)</f>
        <v>Informe ao menos um custo absoluto para calcular os preços.</v>
      </c>
      <c r="F73" s="9" t="s">
        <v>80</v>
      </c>
    </row>
    <row r="74" ht="18" customHeight="1" spans="1:6" x14ac:dyDescent="0.25">
      <c r="A74" s="5" t="s">
        <v>4</v>
      </c>
      <c r="B74" s="6" t="s">
        <v>77</v>
      </c>
      <c r="C74" s="10"/>
      <c r="F74" s="9" t="s">
        <v>81</v>
      </c>
    </row>
    <row r="75" ht="32" customHeight="1" spans="1:6" x14ac:dyDescent="0.25">
      <c r="A75" s="12" t="s">
        <v>19</v>
      </c>
      <c r="B75" s="13" t="s">
        <v>82</v>
      </c>
      <c r="C75" s="17" t="str">
        <f>IF(ISBLANK(LIMITE_LANCE),"Limite de lance não informado.",IF(NOT(IF(ISNUMBER(LIMITE_LANCE),LIMITE_LANCE&gt;0,FALSE)),"Informe um número válido maior que zero para o limite de lance.",IF(NOT(ISNUMBER(PRECO_MINIMO)),"Calcule o preço mínimo antes de validar o limite de lance.",IF(ROUND(LIMITE_LANCE-PRECO_MINIMO,10)&lt;0,"🚫 ABAIXO DO PREÇO MÍNIMO CALCULADO — Este valor não preserva a margem mínima informada. Revise custos, percentuais, margem mínima ou o limite de lance antes da sessão.",IF(IF(ISNUMBER(PRECO_ALVO),ROUND(LIMITE_LANCE-PRECO_ALVO,10)&gt;0,FALSE),"O limite informado está acima do preço-alvo. Confirme se essa estratégia é intencional.","Limite de lance igual ou acima do preço mínimo calculado.")))))</f>
        <v>Limite de lance não informado.</v>
      </c>
      <c r="D75" s="17"/>
      <c r="E75" s="17"/>
      <c r="F75" s="17"/>
    </row>
    <row r="76" ht="32" customHeight="1" spans="1:6" x14ac:dyDescent="0.25">
      <c r="A76" s="12" t="s">
        <v>19</v>
      </c>
      <c r="B76" s="13" t="s">
        <v>83</v>
      </c>
      <c r="C76" s="17" t="str">
        <f>IF(IF(ISNUMBER(LIMITE_LANCE),LIMITE_LANCE&gt;0,FALSE),IF(ROUND(ROUND(LIMITE_LANCE,CASAS_EXIBICAO)-LIMITE_LANCE,12)&lt;&gt;0,"O limite de lance tem mais casas decimais do que as "&amp;CASAS_EXIBICAO&amp;" permitidas. Na disputa, ele será registrado com até "&amp;CASAS_EXIBICAO&amp;" casas.",""),"")</f>
        <v/>
      </c>
      <c r="D76" s="17"/>
      <c r="E76" s="17"/>
      <c r="F76" s="17"/>
    </row>
    <row r="77" ht="30" customHeight="1" spans="1:6" x14ac:dyDescent="0.25">
      <c r="A77" s="12" t="s">
        <v>19</v>
      </c>
      <c r="B77" s="13" t="s">
        <v>84</v>
      </c>
      <c r="C77" s="17" t="str">
        <f>IF(AND(IF(ISNUMBER(LIMITE_LANCE),LIMITE_LANCE&gt;0,FALSE),ISNUMBER(PRECO_MINIMO)),IF(ROUND(LIMITE_LANCE-PRECO_MINIMO,10)&gt;=0,"SIM","NÃO"),"NÃO")</f>
        <v>NÃO</v>
      </c>
      <c r="F77" s="9" t="s">
        <v>85</v>
      </c>
    </row>
    <row r="78" ht="30" customHeight="1" spans="1:6" x14ac:dyDescent="0.25">
      <c r="A78" s="5" t="s">
        <v>4</v>
      </c>
      <c r="B78" s="6" t="s">
        <v>86</v>
      </c>
      <c r="C78" s="7"/>
      <c r="F78" s="9" t="s">
        <v>87</v>
      </c>
    </row>
    <row r="79" ht="32" customHeight="1" spans="1:6" x14ac:dyDescent="0.25">
      <c r="A79" s="12" t="s">
        <v>19</v>
      </c>
      <c r="B79" s="13" t="s">
        <v>88</v>
      </c>
      <c r="C79" s="17" t="str">
        <f>IF(LIMITE_APROVADO="SIM",IF(LIMITE_PODE_APROVAR="SIM","Limite de lance aprovado.","Aprovação inconsistente: este limite não pode ser aprovado."),"Limite ainda não aprovado.")</f>
        <v>Limite ainda não aprovado.</v>
      </c>
      <c r="D79" s="17"/>
      <c r="E79" s="17"/>
      <c r="F79" s="17"/>
    </row>
    <row r="81" ht="18" customHeight="1" spans="2:6" x14ac:dyDescent="0.25">
      <c r="B81" s="4" t="s">
        <v>89</v>
      </c>
      <c r="C81" s="4"/>
      <c r="D81" s="4"/>
      <c r="E81" s="4"/>
      <c r="F81" s="4"/>
    </row>
    <row r="82" ht="18" customHeight="1" spans="2:6" x14ac:dyDescent="0.25">
      <c r="B82" s="18" t="s">
        <v>90</v>
      </c>
      <c r="C82" s="18"/>
      <c r="D82" s="18"/>
      <c r="E82" s="18"/>
      <c r="F82" s="18"/>
    </row>
    <row r="83" ht="30" customHeight="1" spans="1:3" x14ac:dyDescent="0.25">
      <c r="A83" s="5" t="s">
        <v>4</v>
      </c>
      <c r="B83" s="6" t="s">
        <v>91</v>
      </c>
      <c r="C83" s="10"/>
    </row>
    <row r="84" ht="18" customHeight="1" spans="1:5" x14ac:dyDescent="0.25">
      <c r="A84" s="12" t="s">
        <v>19</v>
      </c>
      <c r="B84" s="13" t="s">
        <v>92</v>
      </c>
      <c r="C84" s="21" t="str">
        <f>IF(ISBLANK(VALOR_BASE),"Informe o valor-base para calcular o desconto.",IF(NOT(IF(ISNUMBER(VALOR_BASE),VALOR_BASE&gt;0,FALSE)),"Informe um valor-base maior que zero para calcular o desconto.",IF(ISNUMBER(PRECO_ALVO),(1-PRECO_ALVO/VALOR_BASE)*100,PRECO_ALVO)))</f>
        <v>Informe o valor-base para calcular o desconto.</v>
      </c>
      <c r="E84" s="25" t="str">
        <f>IF(ISNUMBER(C84),ROUND(C84,CASAS_EXIBICAO),"")</f>
        <v/>
      </c>
    </row>
    <row r="85" ht="30" customHeight="1" spans="1:6" x14ac:dyDescent="0.25">
      <c r="A85" s="12" t="s">
        <v>19</v>
      </c>
      <c r="B85" s="13" t="s">
        <v>93</v>
      </c>
      <c r="C85" s="21" t="str">
        <f>IF(ISBLANK(VALOR_BASE),"Informe o valor-base para calcular o desconto.",IF(NOT(IF(ISNUMBER(VALOR_BASE),VALOR_BASE&gt;0,FALSE)),"Informe um valor-base maior que zero para calcular o desconto.",IF(ISBLANK(LIMITE_LANCE),"Limite de lance não informado.",IF(NOT(IF(ISNUMBER(LIMITE_LANCE),LIMITE_LANCE&gt;0,FALSE)),"Informe um número válido maior que zero para o limite de lance.",(1-LIMITE_LANCE/VALOR_BASE)*100))))</f>
        <v>Informe o valor-base para calcular o desconto.</v>
      </c>
      <c r="E85" s="25" t="str">
        <f>IF(ISNUMBER(C85),IF(C85&lt;0,-ROUNDUP(-C85,CASAS_EXIBICAO),ROUNDDOWN(C85,CASAS_EXIBICAO)),"")</f>
        <v/>
      </c>
      <c r="F85" s="9" t="s">
        <v>94</v>
      </c>
    </row>
    <row r="87" ht="18" customHeight="1" spans="2:6" x14ac:dyDescent="0.25">
      <c r="B87" s="4" t="s">
        <v>95</v>
      </c>
      <c r="C87" s="4"/>
      <c r="D87" s="4"/>
      <c r="E87" s="4"/>
      <c r="F87" s="4"/>
    </row>
    <row r="88" ht="32" customHeight="1" spans="1:6" x14ac:dyDescent="0.25">
      <c r="A88" s="12" t="s">
        <v>19</v>
      </c>
      <c r="B88" s="13" t="s">
        <v>96</v>
      </c>
      <c r="C88" s="17" t="str">
        <f>IF(NOT(IF(ISNUMBER(VALOR_ESTIMADO),VALOR_ESTIMADO&gt;0,FALSE)),"O valor estimado não foi informado.",IF(NOT(ISNUMBER(PRECO_MINIMO)),"O valor estimado não pode ser comparado: o preço mínimo ainda não foi calculado.",IF(ROUND(VALOR_ESTIMADO-PRECO_MINIMO,10)&lt;0,"O valor estimado está abaixo do "&amp;"seu preço mínimo calculado"&amp;".",IF(ROUND(VALOR_ESTIMADO-PRECO_MINIMO,10)&gt;0,"O valor estimado está acima do "&amp;"seu preço mínimo calculado"&amp;".","O valor estimado é igual ao "&amp;"seu preço mínimo calculado"&amp;"."))))</f>
        <v>O valor estimado não foi informado.</v>
      </c>
      <c r="D88" s="17"/>
      <c r="E88" s="17"/>
      <c r="F88" s="17"/>
    </row>
    <row r="89" ht="32" customHeight="1" spans="1:6" x14ac:dyDescent="0.25">
      <c r="A89" s="12" t="s">
        <v>19</v>
      </c>
      <c r="B89" s="13" t="s">
        <v>97</v>
      </c>
      <c r="C89" s="17" t="str">
        <f>IF(NOT(IF(ISNUMBER(VALOR_ESTIMADO),VALOR_ESTIMADO&gt;0,FALSE)),"O valor estimado não foi informado.",IF(NOT(ISNUMBER(PRECO_ALVO)),"O valor estimado não pode ser comparado: o preço-alvo ainda não foi calculado.",IF(ROUND(VALOR_ESTIMADO-PRECO_ALVO,10)&lt;0,"O valor estimado está abaixo do "&amp;"seu preço-alvo"&amp;".",IF(ROUND(VALOR_ESTIMADO-PRECO_ALVO,10)&gt;0,"O valor estimado está acima do "&amp;"seu preço-alvo"&amp;".","O valor estimado é igual ao "&amp;"seu preço-alvo"&amp;"."))))</f>
        <v>O valor estimado não foi informado.</v>
      </c>
      <c r="D89" s="17"/>
      <c r="E89" s="17"/>
      <c r="F89" s="17"/>
    </row>
    <row r="90" ht="32" customHeight="1" spans="1:6" x14ac:dyDescent="0.25">
      <c r="A90" s="12" t="s">
        <v>19</v>
      </c>
      <c r="B90" s="13" t="s">
        <v>98</v>
      </c>
      <c r="C90" s="17" t="str">
        <f>IF(NOT(IF(ISNUMBER(VALOR_ESTIMADO),VALOR_ESTIMADO&gt;0,FALSE)),"O valor estimado não foi informado.",IF(NOT(IF(ISNUMBER(LIMITE_LANCE),LIMITE_LANCE&gt;0,FALSE)),"O valor estimado não pode ser comparado: o limite de lance ainda não foi informado.",IF(ROUND(VALOR_ESTIMADO-LIMITE_LANCE,10)&lt;0,"O valor estimado está abaixo do "&amp;IF(AND(LIMITE_APROVADO="SIM",LIMITE_PODE_APROVAR="SIM"),"seu limite aprovado","seu limite de lance")&amp;".",IF(ROUND(VALOR_ESTIMADO-LIMITE_LANCE,10)&gt;0,"O valor estimado está acima do "&amp;IF(AND(LIMITE_APROVADO="SIM",LIMITE_PODE_APROVAR="SIM"),"seu limite aprovado","seu limite de lance")&amp;".","O valor estimado é igual ao "&amp;IF(AND(LIMITE_APROVADO="SIM",LIMITE_PODE_APROVAR="SIM"),"seu limite aprovado","seu limite de lance")&amp;"."))))</f>
        <v>O valor estimado não foi informado.</v>
      </c>
      <c r="D90" s="17"/>
      <c r="E90" s="17"/>
      <c r="F90" s="17"/>
    </row>
    <row r="91" ht="32" customHeight="1" spans="1:6" x14ac:dyDescent="0.25">
      <c r="A91" s="12" t="s">
        <v>19</v>
      </c>
      <c r="B91" s="13" t="s">
        <v>99</v>
      </c>
      <c r="C91" s="17" t="str">
        <f>IF(NOT(IF(ISNUMBER(PRECO_MAXIMO),PRECO_MAXIMO&gt;0,FALSE)),"O preço máximo não foi informado.",IF(NOT(ISNUMBER(PRECO_MINIMO)),"O preço máximo informado não pode ser comparado: o preço mínimo ainda não foi calculado.",IF(ROUND(PRECO_MAXIMO-PRECO_MINIMO,10)&lt;0,"O preço máximo informado está abaixo do "&amp;"seu preço mínimo calculado"&amp;".",IF(ROUND(PRECO_MAXIMO-PRECO_MINIMO,10)&gt;0,"O preço máximo informado está acima do "&amp;"seu preço mínimo calculado"&amp;".","O preço máximo informado é igual ao "&amp;"seu preço mínimo calculado"&amp;"."))))</f>
        <v>O preço máximo não foi informado.</v>
      </c>
      <c r="D91" s="17"/>
      <c r="E91" s="17"/>
      <c r="F91" s="17"/>
    </row>
    <row r="92" ht="32" customHeight="1" spans="1:6" x14ac:dyDescent="0.25">
      <c r="A92" s="12" t="s">
        <v>19</v>
      </c>
      <c r="B92" s="13" t="s">
        <v>100</v>
      </c>
      <c r="C92" s="17" t="str">
        <f>IF(NOT(IF(ISNUMBER(PRECO_MAXIMO),PRECO_MAXIMO&gt;0,FALSE)),"O preço máximo não foi informado.",IF(NOT(ISNUMBER(PRECO_ALVO)),"O preço máximo informado não pode ser comparado: o preço-alvo ainda não foi calculado.",IF(ROUND(PRECO_MAXIMO-PRECO_ALVO,10)&lt;0,"O preço máximo informado está abaixo do "&amp;"seu preço-alvo"&amp;".",IF(ROUND(PRECO_MAXIMO-PRECO_ALVO,10)&gt;0,"O preço máximo informado está acima do "&amp;"seu preço-alvo"&amp;".","O preço máximo informado é igual ao "&amp;"seu preço-alvo"&amp;"."))))</f>
        <v>O preço máximo não foi informado.</v>
      </c>
      <c r="D92" s="17"/>
      <c r="E92" s="17"/>
      <c r="F92" s="17"/>
    </row>
    <row r="93" ht="32" customHeight="1" spans="1:6" x14ac:dyDescent="0.25">
      <c r="A93" s="12" t="s">
        <v>19</v>
      </c>
      <c r="B93" s="13" t="s">
        <v>101</v>
      </c>
      <c r="C93" s="17" t="str">
        <f>IF(NOT(IF(ISNUMBER(PRECO_MAXIMO),PRECO_MAXIMO&gt;0,FALSE)),"O preço máximo não foi informado.",IF(NOT(IF(ISNUMBER(LIMITE_LANCE),LIMITE_LANCE&gt;0,FALSE)),"O preço máximo informado não pode ser comparado: o limite de lance ainda não foi informado.",IF(ROUND(PRECO_MAXIMO-LIMITE_LANCE,10)&lt;0,"O preço máximo informado está abaixo do "&amp;IF(AND(LIMITE_APROVADO="SIM",LIMITE_PODE_APROVAR="SIM"),"seu limite aprovado","seu limite de lance")&amp;".",IF(ROUND(PRECO_MAXIMO-LIMITE_LANCE,10)&gt;0,"O preço máximo informado está acima do "&amp;IF(AND(LIMITE_APROVADO="SIM",LIMITE_PODE_APROVAR="SIM"),"seu limite aprovado","seu limite de lance")&amp;".","O preço máximo informado é igual ao "&amp;IF(AND(LIMITE_APROVADO="SIM",LIMITE_PODE_APROVAR="SIM"),"seu limite aprovado","seu limite de lance")&amp;"."))))</f>
        <v>O preço máximo não foi informado.</v>
      </c>
      <c r="D93" s="17"/>
      <c r="E93" s="17"/>
      <c r="F93" s="17"/>
    </row>
    <row r="95" ht="18" customHeight="1" spans="2:6" x14ac:dyDescent="0.25">
      <c r="B95" s="4" t="s">
        <v>102</v>
      </c>
      <c r="C95" s="4"/>
      <c r="D95" s="4"/>
      <c r="E95" s="4"/>
      <c r="F95" s="4"/>
    </row>
    <row r="96" ht="30" customHeight="1" spans="1:6" x14ac:dyDescent="0.25">
      <c r="A96" s="5" t="s">
        <v>4</v>
      </c>
      <c r="B96" s="6" t="s">
        <v>103</v>
      </c>
      <c r="C96" s="10"/>
      <c r="F96" s="9" t="s">
        <v>104</v>
      </c>
    </row>
    <row r="97" ht="18" customHeight="1" spans="1:3" x14ac:dyDescent="0.25">
      <c r="A97" s="12" t="s">
        <v>19</v>
      </c>
      <c r="B97" s="13" t="s">
        <v>105</v>
      </c>
      <c r="C97" s="16" t="str">
        <f>IF(ISBLANK(PRECO_SIMULADO),"",IF(NOT(IF(ISNUMBER(PRECO_SIMULADO),PRECO_SIMULADO&gt;0,FALSE)),"Informe um número válido maior que zero para simular o preço.",IF(NOT(ISNUMBER(CUSTO_UNITARIO)),CUSTO_UNITARIO,IF(NOT(ISNUMBER(PERC_RECEITA)),PERC_RECEITA,PRECO_SIMULADO))))</f>
        <v/>
      </c>
    </row>
    <row r="98" ht="18" customHeight="1" spans="1:3" x14ac:dyDescent="0.25">
      <c r="A98" s="12" t="s">
        <v>19</v>
      </c>
      <c r="B98" s="13" t="s">
        <v>106</v>
      </c>
      <c r="C98" s="16" t="str">
        <f>IF(ISNUMBER(SIM_RECEITA),SIM_RECEITA*PERC_RECEITA,"")</f>
        <v/>
      </c>
    </row>
    <row r="99" ht="18" customHeight="1" spans="1:3" x14ac:dyDescent="0.25">
      <c r="A99" s="12" t="s">
        <v>19</v>
      </c>
      <c r="B99" s="13" t="s">
        <v>41</v>
      </c>
      <c r="C99" s="16" t="str">
        <f>IF(ISNUMBER(SIM_RECEITA),CUSTO_UNITARIO,"")</f>
        <v/>
      </c>
    </row>
    <row r="100" ht="30" customHeight="1" spans="1:3" x14ac:dyDescent="0.25">
      <c r="A100" s="12" t="s">
        <v>19</v>
      </c>
      <c r="B100" s="13" t="s">
        <v>107</v>
      </c>
      <c r="C100" s="16" t="str">
        <f>IF(ISNUMBER(SIM_RECEITA),SIM_RECEITA*(1-PERC_RECEITA)-CUSTO_UNITARIO,"")</f>
        <v/>
      </c>
    </row>
    <row r="101" ht="18" customHeight="1" spans="1:3" x14ac:dyDescent="0.25">
      <c r="A101" s="12" t="s">
        <v>19</v>
      </c>
      <c r="B101" s="13" t="s">
        <v>108</v>
      </c>
      <c r="C101" s="16" t="str">
        <f>IF(ISNUMBER(SIM_RESULTADO_UNIDADE),IF(IF(ISNUMBER(QUANTIDADE),QUANTIDADE&gt;0,FALSE),SIM_RESULTADO_UNIDADE*QUANTIDADE,"Informe a quantidade para calcular valores totais."),"")</f>
        <v/>
      </c>
    </row>
    <row r="102" ht="18" customHeight="1" spans="1:3" x14ac:dyDescent="0.25">
      <c r="A102" s="12" t="s">
        <v>19</v>
      </c>
      <c r="B102" s="13" t="s">
        <v>109</v>
      </c>
      <c r="C102" s="22" t="str">
        <f>IF(ISNUMBER(SIM_RESULTADO_UNIDADE),SIM_RESULTADO_UNIDADE/SIM_RECEITA,"")</f>
        <v/>
      </c>
    </row>
    <row r="103" ht="32" customHeight="1" spans="1:6" x14ac:dyDescent="0.25">
      <c r="A103" s="12" t="s">
        <v>19</v>
      </c>
      <c r="B103" s="13" t="s">
        <v>110</v>
      </c>
      <c r="C103" s="17" t="str">
        <f>IF(ISNUMBER(SIM_RECEITA),IF(IF(ISNUMBER(PRECO_ALVO),ROUND(SIM_RECEITA-PRECO_ALVO,10)&gt;0,FALSE),"Preço simulado acima do preço-alvo.",IF(AND(IF(ISNUMBER(LIMITE_LANCE),LIMITE_LANCE&gt;0,FALSE),ISNUMBER(PRECO_MINIMO)),IF(ROUND(SIM_RECEITA-LIMITE_LANCE,10)&lt;0,"Preço simulado abaixo do limite de lance.",IF(ROUND(SIM_RECEITA-LIMITE_LANCE,10)=0,"Preço simulado igual ao limite de lance.",IF(ISNUMBER(PRECO_ALVO),"Preço simulado entre o preço-alvo e o limite de lance.","Informe o limite de lance e calcule o preço-alvo para ver a posição do preço simulado."))),"Informe o limite de lance e calcule o preço-alvo para ver a posição do preço simulado.")),"")</f>
        <v/>
      </c>
      <c r="D103" s="17"/>
      <c r="E103" s="17"/>
      <c r="F103" s="17"/>
    </row>
    <row r="105" ht="30" customHeight="1" spans="2:6" x14ac:dyDescent="0.25">
      <c r="B105" s="26" t="s">
        <v>111</v>
      </c>
      <c r="C105" s="26"/>
      <c r="D105" s="26"/>
      <c r="E105" s="26"/>
      <c r="F105" s="26"/>
    </row>
  </sheetData>
  <mergeCells count="29">
    <mergeCell ref="B1:F1"/>
    <mergeCell ref="B2:F2"/>
    <mergeCell ref="B3:F3"/>
    <mergeCell ref="B5:F5"/>
    <mergeCell ref="B19:F19"/>
    <mergeCell ref="C37:F37"/>
    <mergeCell ref="B41:F41"/>
    <mergeCell ref="B42:F42"/>
    <mergeCell ref="B51:F51"/>
    <mergeCell ref="B52:F52"/>
    <mergeCell ref="C55:F55"/>
    <mergeCell ref="B57:F57"/>
    <mergeCell ref="B71:F71"/>
    <mergeCell ref="B72:F72"/>
    <mergeCell ref="C75:F75"/>
    <mergeCell ref="C76:F76"/>
    <mergeCell ref="C79:F79"/>
    <mergeCell ref="B81:F81"/>
    <mergeCell ref="B82:F82"/>
    <mergeCell ref="B87:F87"/>
    <mergeCell ref="C88:F88"/>
    <mergeCell ref="C89:F89"/>
    <mergeCell ref="C90:F90"/>
    <mergeCell ref="C91:F91"/>
    <mergeCell ref="C92:F92"/>
    <mergeCell ref="C93:F93"/>
    <mergeCell ref="B95:F95"/>
    <mergeCell ref="C103:F103"/>
    <mergeCell ref="B105:F105"/>
  </mergeCells>
  <dataValidations count="12">
    <dataValidation type="decimal" operator="greaterThan" allowBlank="1" showErrorMessage="1" errorStyle="stop" errorTitle="Valor inválido" error="Use um número maior que zero." sqref="C11">
      <formula1>0</formula1>
    </dataValidation>
    <dataValidation type="list" allowBlank="1" showErrorMessage="1" errorStyle="stop" errorTitle="Opção inválida" error="Escolha: Menor preço, Maior desconto." sqref="C12">
      <formula1>"Menor preço,Maior desconto"</formula1>
    </dataValidation>
    <dataValidation type="decimal" operator="greaterThan" allowBlank="1" showErrorMessage="1" errorStyle="stop" errorTitle="Valor inválido" error="Use um número maior que zero." sqref="C13:C14">
      <formula1>0</formula1>
    </dataValidation>
    <dataValidation type="list" allowBlank="1" showErrorMessage="1" errorStyle="stop" errorTitle="Opção inválida" error="Escolha: 2, 3, 4." sqref="C16">
      <formula1>"2,3,4"</formula1>
    </dataValidation>
    <dataValidation type="decimal" operator="greaterThanOrEqual" allowBlank="1" showErrorMessage="1" errorStyle="stop" errorTitle="Valor inválido" error="Use um número igual ou maior que zero." sqref="C21:C36">
      <formula1>0</formula1>
    </dataValidation>
    <dataValidation type="decimal" operator="greaterThanOrEqual" allowBlank="1" showErrorMessage="1" errorStyle="stop" errorTitle="Valor inválido" error="Use um número igual ou maior que zero." sqref="C44:C49">
      <formula1>0</formula1>
    </dataValidation>
    <dataValidation type="decimal" operator="greaterThanOrEqual" allowBlank="1" showErrorMessage="1" errorStyle="stop" errorTitle="Valor inválido" error="Use um número igual ou maior que zero." sqref="C53:C54">
      <formula1>0</formula1>
    </dataValidation>
    <dataValidation type="decimal" operator="greaterThan" allowBlank="1" showErrorMessage="1" errorStyle="stop" errorTitle="Valor inválido" error="Use um número maior que zero." sqref="C74">
      <formula1>0</formula1>
    </dataValidation>
    <dataValidation type="list" allowBlank="1" showErrorMessage="1" errorStyle="stop" errorTitle="Opção inválida" error="Escolha: SIM." sqref="C78">
      <formula1>"SIM"</formula1>
    </dataValidation>
    <dataValidation type="decimal" operator="greaterThan" allowBlank="1" showErrorMessage="1" errorStyle="stop" errorTitle="Valor inválido" error="Use um número maior que zero." sqref="C83">
      <formula1>0</formula1>
    </dataValidation>
    <dataValidation type="decimal" operator="greaterThan" allowBlank="1" showErrorMessage="1" errorStyle="stop" errorTitle="Valor inválido" error="Use um número maior que zero." sqref="C96">
      <formula1>0</formula1>
    </dataValidation>
    <dataValidation type="list" allowBlank="1" showErrorMessage="1" errorStyle="stop" errorTitle="Opção inválida" error="Escolha: R$ POR UNIDADE, R$ TOTAL DA OPERAÇÃO." sqref="D21:D36">
      <formula1>"R$ POR UNIDADE,R$ TOTAL DA OPERAÇÃO"</formula1>
    </dataValidation>
  </dataValidations>
  <pageMargins left="0.4" right="0.4" top="0.5" bottom="0.5"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30"/>
  <sheetViews>
    <sheetView workbookViewId="0" showGridLines="0"/>
  </sheetViews>
  <sheetFormatPr defaultRowHeight="15" outlineLevelRow="0" outlineLevelCol="0" x14ac:dyDescent="55"/>
  <cols>
    <col min="1" max="1" width="3" customWidth="1"/>
    <col min="2" max="2" width="110" customWidth="1"/>
  </cols>
  <sheetData>
    <row r="1" ht="23" customHeight="1" spans="2:2" x14ac:dyDescent="0.25">
      <c r="B1" s="1" t="s">
        <v>0</v>
      </c>
    </row>
    <row r="2" ht="18" customHeight="1" spans="2:2" x14ac:dyDescent="0.25">
      <c r="B2" s="2" t="s">
        <v>1</v>
      </c>
    </row>
    <row r="3" ht="18" customHeight="1" spans="2:2" x14ac:dyDescent="0.25">
      <c r="B3" s="4" t="s">
        <v>112</v>
      </c>
    </row>
    <row r="4" ht="30" customHeight="1" spans="2:2" x14ac:dyDescent="0.25">
      <c r="B4" s="27" t="s">
        <v>113</v>
      </c>
    </row>
    <row r="5" ht="30" customHeight="1" spans="2:2" x14ac:dyDescent="0.25">
      <c r="B5" s="27" t="s">
        <v>114</v>
      </c>
    </row>
    <row r="6" ht="30" customHeight="1" spans="2:2" x14ac:dyDescent="0.25">
      <c r="B6" s="27" t="s">
        <v>115</v>
      </c>
    </row>
    <row r="7" ht="30" customHeight="1" spans="2:2" x14ac:dyDescent="0.25">
      <c r="B7" s="27" t="s">
        <v>116</v>
      </c>
    </row>
    <row r="8" ht="45" customHeight="1" spans="2:2" x14ac:dyDescent="0.25">
      <c r="B8" s="27" t="s">
        <v>117</v>
      </c>
    </row>
    <row r="9" ht="30" customHeight="1" spans="2:2" x14ac:dyDescent="0.25">
      <c r="B9" s="27" t="s">
        <v>118</v>
      </c>
    </row>
    <row r="10" ht="18" customHeight="1" spans="2:2" x14ac:dyDescent="0.25">
      <c r="B10" s="4" t="s">
        <v>119</v>
      </c>
    </row>
    <row r="11" ht="18" customHeight="1" spans="2:2" x14ac:dyDescent="0.25">
      <c r="B11" s="27" t="s">
        <v>120</v>
      </c>
    </row>
    <row r="12" ht="18" customHeight="1" spans="2:2" x14ac:dyDescent="0.25">
      <c r="B12" s="27" t="s">
        <v>121</v>
      </c>
    </row>
    <row r="13" ht="18" customHeight="1" spans="2:2" x14ac:dyDescent="0.25">
      <c r="B13" s="27" t="s">
        <v>122</v>
      </c>
    </row>
    <row r="14" ht="30" customHeight="1" spans="2:2" x14ac:dyDescent="0.25">
      <c r="B14" s="27" t="s">
        <v>123</v>
      </c>
    </row>
    <row r="15" ht="18" customHeight="1" spans="2:2" x14ac:dyDescent="0.25">
      <c r="B15" s="4" t="s">
        <v>77</v>
      </c>
    </row>
    <row r="16" ht="30" customHeight="1" spans="2:2" x14ac:dyDescent="0.25">
      <c r="B16" s="27" t="s">
        <v>78</v>
      </c>
    </row>
    <row r="17" ht="30" customHeight="1" spans="2:2" x14ac:dyDescent="0.25">
      <c r="B17" s="27" t="s">
        <v>124</v>
      </c>
    </row>
    <row r="18" ht="45" customHeight="1" spans="2:2" x14ac:dyDescent="0.25">
      <c r="B18" s="27" t="s">
        <v>125</v>
      </c>
    </row>
    <row r="19" ht="18" customHeight="1" spans="2:2" x14ac:dyDescent="0.25">
      <c r="B19" s="4" t="s">
        <v>89</v>
      </c>
    </row>
    <row r="20" ht="30" customHeight="1" spans="2:2" x14ac:dyDescent="0.25">
      <c r="B20" s="27" t="s">
        <v>126</v>
      </c>
    </row>
    <row r="21" ht="18" customHeight="1" spans="2:2" x14ac:dyDescent="0.25">
      <c r="B21" s="4" t="s">
        <v>127</v>
      </c>
    </row>
    <row r="22" ht="45" customHeight="1" spans="2:2" x14ac:dyDescent="0.25">
      <c r="B22" s="27" t="s">
        <v>128</v>
      </c>
    </row>
    <row r="23" ht="18" customHeight="1" spans="2:2" x14ac:dyDescent="0.25">
      <c r="B23" s="4" t="s">
        <v>129</v>
      </c>
    </row>
    <row r="24" ht="30" customHeight="1" spans="2:2" x14ac:dyDescent="0.25">
      <c r="B24" s="27" t="s">
        <v>130</v>
      </c>
    </row>
    <row r="25" ht="18" customHeight="1" spans="2:2" x14ac:dyDescent="0.25">
      <c r="B25" s="4" t="s">
        <v>131</v>
      </c>
    </row>
    <row r="26" ht="30" customHeight="1" spans="2:2" x14ac:dyDescent="0.25">
      <c r="B26" s="27" t="s">
        <v>132</v>
      </c>
    </row>
    <row r="27" ht="18" customHeight="1" spans="2:2" x14ac:dyDescent="0.25">
      <c r="B27" s="4" t="s">
        <v>133</v>
      </c>
    </row>
    <row r="28" ht="30" customHeight="1" spans="2:2" x14ac:dyDescent="0.25">
      <c r="B28" s="27" t="s">
        <v>134</v>
      </c>
    </row>
    <row r="29" ht="30" customHeight="1" spans="2:2" x14ac:dyDescent="0.25">
      <c r="B29" s="26" t="s">
        <v>111</v>
      </c>
    </row>
    <row r="30" ht="18" customHeight="1" spans="2:2" x14ac:dyDescent="0.25">
      <c r="B30" s="27" t="s">
        <v>135</v>
      </c>
    </row>
  </sheetData>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FORMAÇÃO DE PREÇOS</vt:lpstr>
      <vt:lpstr>INSTRUÇÕES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Pregão Eletrônico Descomplicado</dc:creator>
  <dc:title>PLANILHA MESTRE DE FORMAÇÃO DE PREÇOS</dc:title>
  <dc:subject/>
  <dc:description/>
  <cp:keywords/>
  <cp:category/>
  <cp:lastModifiedBy>Pregão Eletrônico Descomplicado</cp:lastModifiedBy>
  <dcterms:created xsi:type="dcterms:W3CDTF">2026-09-13T12:00:00Z</dcterms:created>
  <dcterms:modified xsi:type="dcterms:W3CDTF">2026-09-13T12:00:00Z</dcterms:modified>
</cp:coreProperties>
</file>